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CFE _2006" sheetId="1" r:id="rId1"/>
    <sheet name="CFE" sheetId="2" r:id="rId2"/>
    <sheet name="CFO" sheetId="3" r:id="rId3"/>
  </sheets>
  <definedNames/>
  <calcPr fullCalcOnLoad="1"/>
</workbook>
</file>

<file path=xl/sharedStrings.xml><?xml version="1.0" encoding="utf-8"?>
<sst xmlns="http://schemas.openxmlformats.org/spreadsheetml/2006/main" count="237" uniqueCount="70">
  <si>
    <t>FEE STRUCTURE FOR CONSENT FOR OPERATION / RENEWAL UNDER WATER ACT AND AIR ACT</t>
  </si>
  <si>
    <t>Haz</t>
  </si>
  <si>
    <t>Non-Haz</t>
  </si>
  <si>
    <t>Rate of fee(%)</t>
  </si>
  <si>
    <t>Min(Rs.)</t>
  </si>
  <si>
    <t>FEE</t>
  </si>
  <si>
    <t>CFO  FEE</t>
  </si>
  <si>
    <t>Investment in Rs.Crores</t>
  </si>
  <si>
    <t>5000 - 10000</t>
  </si>
  <si>
    <t>10000 - 20000</t>
  </si>
  <si>
    <t>1 - 3</t>
  </si>
  <si>
    <t>3 -5</t>
  </si>
  <si>
    <t xml:space="preserve">5 -10 </t>
  </si>
  <si>
    <t>10 - 25</t>
  </si>
  <si>
    <t>25 - 50</t>
  </si>
  <si>
    <t>50 - 100</t>
  </si>
  <si>
    <t>100 - 500</t>
  </si>
  <si>
    <t>500 - 1000</t>
  </si>
  <si>
    <t>1000 - 5000</t>
  </si>
  <si>
    <t xml:space="preserve">&gt;20000 </t>
  </si>
  <si>
    <t>0 to 2.5 lakhs</t>
  </si>
  <si>
    <t>2.5 - 25 lakhs</t>
  </si>
  <si>
    <t>25  - 50 lakhs</t>
  </si>
  <si>
    <t>50 lakhs- 100 lakhs</t>
  </si>
  <si>
    <t>RED CATEGORY</t>
  </si>
  <si>
    <t>ORANGE CATEGORY</t>
  </si>
  <si>
    <t>GREEN CATEGORY</t>
  </si>
  <si>
    <t>INVESTMENT</t>
  </si>
  <si>
    <t>CFE  FEE</t>
  </si>
  <si>
    <t>RATE</t>
  </si>
  <si>
    <t>INVEST</t>
  </si>
  <si>
    <t>MINFEE</t>
  </si>
  <si>
    <t>RATE1</t>
  </si>
  <si>
    <t>RATE2</t>
  </si>
  <si>
    <t>CFE FEE</t>
  </si>
  <si>
    <t>FEE1</t>
  </si>
  <si>
    <t>FEE2</t>
  </si>
  <si>
    <t>CALC.FEE</t>
  </si>
  <si>
    <t>Min Fee</t>
  </si>
  <si>
    <t>MinFee</t>
  </si>
  <si>
    <t>Red-Haz</t>
  </si>
  <si>
    <t>Red-Non-Haz</t>
  </si>
  <si>
    <t>Orange-Haz</t>
  </si>
  <si>
    <t>Orange-Non-Haz</t>
  </si>
  <si>
    <t>Green</t>
  </si>
  <si>
    <t>FINAL.FEE</t>
  </si>
  <si>
    <t>Category</t>
  </si>
  <si>
    <t>1 - 3 Crores</t>
  </si>
  <si>
    <t>&gt;20000 crores</t>
  </si>
  <si>
    <t>INVESTMENT(in Rs.)</t>
  </si>
  <si>
    <t>INVESTMENT(IN CRORES)</t>
  </si>
  <si>
    <r>
      <t xml:space="preserve">FEE CACLCULATION FOR CONSENT FOR ESTABLISHMENT ( </t>
    </r>
    <r>
      <rPr>
        <b/>
        <sz val="12"/>
        <color indexed="12"/>
        <rFont val="Arial"/>
        <family val="2"/>
      </rPr>
      <t xml:space="preserve">CFE </t>
    </r>
    <r>
      <rPr>
        <b/>
        <sz val="12"/>
        <rFont val="Arial"/>
        <family val="2"/>
      </rPr>
      <t>)  UNDER WATER ACT AND AIR ACT</t>
    </r>
  </si>
  <si>
    <t>INVESTMENT               (IN CRORES)</t>
  </si>
  <si>
    <t>CATEGORY</t>
  </si>
  <si>
    <t>Category No.</t>
  </si>
  <si>
    <t>CATEGORY No.</t>
  </si>
  <si>
    <t>RATE(%)</t>
  </si>
  <si>
    <t>CFE FEE(in Rs.)</t>
  </si>
  <si>
    <t>00</t>
  </si>
  <si>
    <t>CFE FEE (rouded to nearest 100)</t>
  </si>
  <si>
    <t>CFE FEE (in Rs.     rouded to nearest 100)</t>
  </si>
  <si>
    <t>&lt;&lt;&lt; please enter Investment                              (Rs.in Crores)</t>
  </si>
  <si>
    <t>RUPEES</t>
  </si>
  <si>
    <t>LAKHS</t>
  </si>
  <si>
    <t>HUNDRED</t>
  </si>
  <si>
    <t>THOUSANDS</t>
  </si>
  <si>
    <t>&lt;&lt;&lt; please enter               category No.</t>
  </si>
  <si>
    <t>TELANGANA STATE POLLUTION CONTROL BOARD</t>
  </si>
  <si>
    <t xml:space="preserve"> </t>
  </si>
  <si>
    <t>Total Fee (Rs) (Under Both Acts)</t>
  </si>
</sst>
</file>

<file path=xl/styles.xml><?xml version="1.0" encoding="utf-8"?>
<styleSheet xmlns="http://schemas.openxmlformats.org/spreadsheetml/2006/main">
  <numFmts count="24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0000"/>
  </numFmts>
  <fonts count="3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4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1"/>
      <name val="Arial"/>
      <family val="2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sz val="8"/>
      <color indexed="61"/>
      <name val="Arial"/>
      <family val="2"/>
    </font>
    <font>
      <b/>
      <sz val="12"/>
      <color indexed="16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11"/>
      <color indexed="12"/>
      <name val="Arial"/>
      <family val="2"/>
    </font>
    <font>
      <b/>
      <sz val="13"/>
      <color indexed="12"/>
      <name val="Arial"/>
      <family val="2"/>
    </font>
    <font>
      <b/>
      <sz val="12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0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49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74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74" fontId="0" fillId="0" borderId="5" xfId="0" applyNumberFormat="1" applyBorder="1" applyAlignment="1">
      <alignment/>
    </xf>
    <xf numFmtId="17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173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75" fontId="4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justify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vertical="justify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11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Border="1" applyAlignment="1">
      <alignment/>
    </xf>
    <xf numFmtId="49" fontId="8" fillId="0" borderId="7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49" fontId="8" fillId="0" borderId="8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justify"/>
    </xf>
    <xf numFmtId="0" fontId="14" fillId="0" borderId="0" xfId="0" applyFont="1" applyBorder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 vertical="justify"/>
    </xf>
    <xf numFmtId="0" fontId="18" fillId="0" borderId="0" xfId="0" applyFont="1" applyAlignment="1">
      <alignment horizontal="center" vertical="justify"/>
    </xf>
    <xf numFmtId="0" fontId="18" fillId="0" borderId="0" xfId="0" applyFont="1" applyAlignment="1">
      <alignment vertical="justify"/>
    </xf>
    <xf numFmtId="175" fontId="0" fillId="0" borderId="0" xfId="0" applyNumberFormat="1" applyAlignment="1">
      <alignment/>
    </xf>
    <xf numFmtId="175" fontId="19" fillId="0" borderId="0" xfId="0" applyNumberFormat="1" applyFont="1" applyBorder="1" applyAlignment="1">
      <alignment/>
    </xf>
    <xf numFmtId="0" fontId="0" fillId="0" borderId="0" xfId="0" applyFill="1" applyAlignment="1">
      <alignment vertical="justify"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2" xfId="0" applyFont="1" applyBorder="1" applyAlignment="1">
      <alignment horizontal="center"/>
    </xf>
    <xf numFmtId="175" fontId="4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172" fontId="10" fillId="0" borderId="15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" fontId="11" fillId="0" borderId="15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72" fontId="11" fillId="0" borderId="15" xfId="0" applyNumberFormat="1" applyFont="1" applyBorder="1" applyAlignment="1">
      <alignment/>
    </xf>
    <xf numFmtId="174" fontId="9" fillId="0" borderId="15" xfId="0" applyNumberFormat="1" applyFont="1" applyBorder="1" applyAlignment="1">
      <alignment/>
    </xf>
    <xf numFmtId="2" fontId="11" fillId="0" borderId="15" xfId="0" applyNumberFormat="1" applyFont="1" applyFill="1" applyBorder="1" applyAlignment="1">
      <alignment/>
    </xf>
    <xf numFmtId="173" fontId="11" fillId="0" borderId="15" xfId="0" applyNumberFormat="1" applyFont="1" applyFill="1" applyBorder="1" applyAlignment="1">
      <alignment/>
    </xf>
    <xf numFmtId="1" fontId="11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75" fontId="4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/>
    </xf>
    <xf numFmtId="1" fontId="8" fillId="0" borderId="16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72" fontId="11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170" fontId="9" fillId="0" borderId="19" xfId="0" applyNumberFormat="1" applyFont="1" applyBorder="1" applyAlignment="1">
      <alignment/>
    </xf>
    <xf numFmtId="0" fontId="16" fillId="0" borderId="19" xfId="0" applyFont="1" applyBorder="1" applyAlignment="1">
      <alignment/>
    </xf>
    <xf numFmtId="0" fontId="8" fillId="0" borderId="20" xfId="0" applyFont="1" applyBorder="1" applyAlignment="1">
      <alignment/>
    </xf>
    <xf numFmtId="172" fontId="8" fillId="0" borderId="19" xfId="0" applyNumberFormat="1" applyFont="1" applyBorder="1" applyAlignment="1">
      <alignment/>
    </xf>
    <xf numFmtId="173" fontId="8" fillId="0" borderId="19" xfId="0" applyNumberFormat="1" applyFont="1" applyBorder="1" applyAlignment="1">
      <alignment/>
    </xf>
    <xf numFmtId="172" fontId="9" fillId="0" borderId="19" xfId="0" applyNumberFormat="1" applyFont="1" applyBorder="1" applyAlignment="1">
      <alignment/>
    </xf>
    <xf numFmtId="174" fontId="11" fillId="0" borderId="15" xfId="0" applyNumberFormat="1" applyFont="1" applyFill="1" applyBorder="1" applyAlignment="1">
      <alignment/>
    </xf>
    <xf numFmtId="170" fontId="8" fillId="0" borderId="18" xfId="0" applyNumberFormat="1" applyFont="1" applyBorder="1" applyAlignment="1">
      <alignment/>
    </xf>
    <xf numFmtId="172" fontId="11" fillId="0" borderId="15" xfId="0" applyNumberFormat="1" applyFont="1" applyFill="1" applyBorder="1" applyAlignment="1">
      <alignment/>
    </xf>
    <xf numFmtId="0" fontId="0" fillId="3" borderId="21" xfId="0" applyFill="1" applyBorder="1" applyAlignment="1">
      <alignment horizontal="center" vertical="justify"/>
    </xf>
    <xf numFmtId="170" fontId="8" fillId="3" borderId="12" xfId="0" applyNumberFormat="1" applyFont="1" applyFill="1" applyBorder="1" applyAlignment="1">
      <alignment/>
    </xf>
    <xf numFmtId="2" fontId="8" fillId="3" borderId="7" xfId="0" applyNumberFormat="1" applyFon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175" fontId="4" fillId="0" borderId="18" xfId="0" applyNumberFormat="1" applyFont="1" applyBorder="1" applyAlignment="1">
      <alignment/>
    </xf>
    <xf numFmtId="170" fontId="9" fillId="0" borderId="14" xfId="0" applyNumberFormat="1" applyFont="1" applyBorder="1" applyAlignment="1">
      <alignment/>
    </xf>
    <xf numFmtId="175" fontId="4" fillId="0" borderId="19" xfId="0" applyNumberFormat="1" applyFont="1" applyBorder="1" applyAlignment="1">
      <alignment/>
    </xf>
    <xf numFmtId="1" fontId="13" fillId="0" borderId="15" xfId="0" applyNumberFormat="1" applyFont="1" applyBorder="1" applyAlignment="1">
      <alignment/>
    </xf>
    <xf numFmtId="175" fontId="19" fillId="0" borderId="19" xfId="0" applyNumberFormat="1" applyFont="1" applyBorder="1" applyAlignment="1">
      <alignment/>
    </xf>
    <xf numFmtId="172" fontId="10" fillId="0" borderId="15" xfId="0" applyNumberFormat="1" applyFont="1" applyFill="1" applyBorder="1" applyAlignment="1">
      <alignment/>
    </xf>
    <xf numFmtId="1" fontId="12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175" fontId="4" fillId="0" borderId="20" xfId="0" applyNumberFormat="1" applyFont="1" applyBorder="1" applyAlignment="1">
      <alignment/>
    </xf>
    <xf numFmtId="174" fontId="9" fillId="0" borderId="17" xfId="0" applyNumberFormat="1" applyFont="1" applyBorder="1" applyAlignment="1">
      <alignment/>
    </xf>
    <xf numFmtId="172" fontId="9" fillId="0" borderId="15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75" fontId="4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49" fontId="8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49" fontId="9" fillId="0" borderId="1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 vertical="justify"/>
    </xf>
    <xf numFmtId="0" fontId="21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8" fillId="4" borderId="14" xfId="0" applyFont="1" applyFill="1" applyBorder="1" applyAlignment="1">
      <alignment/>
    </xf>
    <xf numFmtId="0" fontId="17" fillId="4" borderId="15" xfId="0" applyFont="1" applyFill="1" applyBorder="1" applyAlignment="1">
      <alignment/>
    </xf>
    <xf numFmtId="174" fontId="17" fillId="4" borderId="15" xfId="0" applyNumberFormat="1" applyFont="1" applyFill="1" applyBorder="1" applyAlignment="1">
      <alignment/>
    </xf>
    <xf numFmtId="1" fontId="17" fillId="4" borderId="15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vertical="justify"/>
    </xf>
    <xf numFmtId="49" fontId="3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75" fontId="26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174" fontId="26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NumberFormat="1" applyFont="1" applyAlignment="1">
      <alignment/>
    </xf>
    <xf numFmtId="174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73" fontId="27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172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28" fillId="0" borderId="0" xfId="0" applyFont="1" applyBorder="1" applyAlignment="1">
      <alignment vertical="justify"/>
    </xf>
    <xf numFmtId="1" fontId="29" fillId="4" borderId="0" xfId="0" applyNumberFormat="1" applyFont="1" applyFill="1" applyBorder="1" applyAlignment="1">
      <alignment vertical="center"/>
    </xf>
    <xf numFmtId="49" fontId="29" fillId="4" borderId="0" xfId="0" applyNumberFormat="1" applyFont="1" applyFill="1" applyBorder="1" applyAlignment="1">
      <alignment vertical="center"/>
    </xf>
    <xf numFmtId="0" fontId="24" fillId="4" borderId="0" xfId="0" applyFont="1" applyFill="1" applyBorder="1" applyAlignment="1">
      <alignment horizontal="center"/>
    </xf>
    <xf numFmtId="1" fontId="24" fillId="0" borderId="0" xfId="0" applyNumberFormat="1" applyFont="1" applyAlignment="1">
      <alignment/>
    </xf>
    <xf numFmtId="1" fontId="24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justify"/>
    </xf>
    <xf numFmtId="0" fontId="9" fillId="0" borderId="13" xfId="0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170" fontId="28" fillId="0" borderId="15" xfId="0" applyNumberFormat="1" applyFont="1" applyBorder="1" applyAlignment="1">
      <alignment horizontal="center" vertical="justify"/>
    </xf>
    <xf numFmtId="0" fontId="22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vertical="justify"/>
    </xf>
    <xf numFmtId="0" fontId="5" fillId="0" borderId="12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wrapText="1"/>
    </xf>
    <xf numFmtId="1" fontId="30" fillId="0" borderId="0" xfId="0" applyNumberFormat="1" applyFont="1" applyFill="1" applyBorder="1" applyAlignment="1">
      <alignment horizontal="center" wrapText="1"/>
    </xf>
    <xf numFmtId="1" fontId="30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7"/>
  <sheetViews>
    <sheetView tabSelected="1" zoomScale="85" zoomScaleNormal="85" workbookViewId="0" topLeftCell="A1">
      <selection activeCell="F12" sqref="F12"/>
    </sheetView>
  </sheetViews>
  <sheetFormatPr defaultColWidth="9.140625" defaultRowHeight="12.75"/>
  <cols>
    <col min="1" max="1" width="10.7109375" style="0" customWidth="1"/>
    <col min="2" max="2" width="21.8515625" style="0" customWidth="1"/>
    <col min="3" max="3" width="18.8515625" style="0" customWidth="1"/>
    <col min="4" max="4" width="9.7109375" style="0" customWidth="1"/>
    <col min="5" max="5" width="19.7109375" style="0" customWidth="1"/>
    <col min="6" max="6" width="18.57421875" style="0" customWidth="1"/>
    <col min="7" max="7" width="3.8515625" style="0" customWidth="1"/>
    <col min="8" max="8" width="24.00390625" style="0" customWidth="1"/>
    <col min="9" max="9" width="17.00390625" style="0" hidden="1" customWidth="1"/>
    <col min="10" max="10" width="13.7109375" style="0" hidden="1" customWidth="1"/>
    <col min="11" max="11" width="8.28125" style="0" hidden="1" customWidth="1"/>
    <col min="12" max="12" width="11.7109375" style="0" hidden="1" customWidth="1"/>
    <col min="13" max="13" width="9.7109375" style="1" hidden="1" customWidth="1"/>
    <col min="14" max="14" width="13.57421875" style="1" hidden="1" customWidth="1"/>
    <col min="15" max="15" width="12.140625" style="77" hidden="1" customWidth="1"/>
    <col min="16" max="16" width="12.140625" style="0" hidden="1" customWidth="1"/>
    <col min="17" max="17" width="12.8515625" style="0" hidden="1" customWidth="1"/>
    <col min="18" max="18" width="8.140625" style="0" hidden="1" customWidth="1"/>
    <col min="19" max="19" width="12.8515625" style="0" hidden="1" customWidth="1"/>
    <col min="20" max="32" width="0" style="0" hidden="1" customWidth="1"/>
    <col min="33" max="33" width="14.8515625" style="1" hidden="1" customWidth="1"/>
    <col min="34" max="34" width="0" style="85" hidden="1" customWidth="1"/>
    <col min="35" max="35" width="0" style="1" hidden="1" customWidth="1"/>
    <col min="36" max="36" width="12.00390625" style="1" hidden="1" customWidth="1"/>
    <col min="37" max="37" width="10.00390625" style="86" hidden="1" customWidth="1"/>
    <col min="38" max="38" width="0" style="1" hidden="1" customWidth="1"/>
    <col min="39" max="39" width="9.421875" style="0" hidden="1" customWidth="1"/>
    <col min="40" max="40" width="18.28125" style="0" hidden="1" customWidth="1"/>
    <col min="41" max="41" width="0.71875" style="4" hidden="1" customWidth="1"/>
    <col min="42" max="43" width="0" style="0" hidden="1" customWidth="1"/>
    <col min="44" max="44" width="11.421875" style="0" hidden="1" customWidth="1"/>
    <col min="45" max="45" width="0" style="0" hidden="1" customWidth="1"/>
  </cols>
  <sheetData>
    <row r="1" ht="7.5" customHeight="1"/>
    <row r="2" spans="3:6" ht="24.75" customHeight="1">
      <c r="C2" s="261" t="s">
        <v>67</v>
      </c>
      <c r="D2" s="261"/>
      <c r="E2" s="261"/>
      <c r="F2" s="261"/>
    </row>
    <row r="3" spans="2:6" ht="36" customHeight="1">
      <c r="B3" s="226" t="s">
        <v>51</v>
      </c>
      <c r="C3" s="226"/>
      <c r="D3" s="226"/>
      <c r="E3" s="226"/>
      <c r="F3" s="226"/>
    </row>
    <row r="4" ht="12.75" hidden="1"/>
    <row r="5" ht="3" customHeight="1"/>
    <row r="6" spans="8:12" ht="12.75" hidden="1">
      <c r="H6" s="4"/>
      <c r="I6" s="4"/>
      <c r="J6" s="4"/>
      <c r="K6" s="4"/>
      <c r="L6" s="4"/>
    </row>
    <row r="7" spans="2:19" ht="3" customHeight="1">
      <c r="B7" s="179"/>
      <c r="C7" s="94"/>
      <c r="D7" s="95"/>
      <c r="E7" s="95"/>
      <c r="F7" s="95"/>
      <c r="G7" s="95"/>
      <c r="H7" s="96"/>
      <c r="I7" s="96"/>
      <c r="J7" s="96"/>
      <c r="K7" s="96"/>
      <c r="L7" s="96"/>
      <c r="M7" s="99"/>
      <c r="N7" s="44"/>
      <c r="O7" s="78"/>
      <c r="P7" s="45"/>
      <c r="Q7" s="45"/>
      <c r="R7" s="45"/>
      <c r="S7" s="45"/>
    </row>
    <row r="8" spans="2:41" s="47" customFormat="1" ht="1.5" customHeight="1" thickBot="1">
      <c r="B8" s="179"/>
      <c r="C8" s="241"/>
      <c r="D8" s="242"/>
      <c r="E8" s="49"/>
      <c r="F8" s="48"/>
      <c r="G8" s="49"/>
      <c r="H8" s="48"/>
      <c r="I8" s="49"/>
      <c r="J8" s="48"/>
      <c r="K8" s="48"/>
      <c r="L8" s="48"/>
      <c r="M8" s="100"/>
      <c r="N8" s="48"/>
      <c r="O8" s="79"/>
      <c r="P8" s="49"/>
      <c r="Q8" s="48"/>
      <c r="R8" s="48"/>
      <c r="S8" s="49"/>
      <c r="AG8" s="87"/>
      <c r="AH8" s="88"/>
      <c r="AI8" s="87"/>
      <c r="AJ8" s="87"/>
      <c r="AK8" s="89"/>
      <c r="AL8" s="87"/>
      <c r="AO8" s="92"/>
    </row>
    <row r="9" spans="2:41" s="102" customFormat="1" ht="27" customHeight="1" thickBot="1">
      <c r="B9" s="102" t="s">
        <v>53</v>
      </c>
      <c r="C9" s="101" t="s">
        <v>55</v>
      </c>
      <c r="D9" s="101"/>
      <c r="E9" s="191"/>
      <c r="F9" s="101"/>
      <c r="G9" s="101"/>
      <c r="H9" s="101"/>
      <c r="I9" s="243" t="s">
        <v>49</v>
      </c>
      <c r="J9" s="239" t="s">
        <v>40</v>
      </c>
      <c r="K9" s="239"/>
      <c r="L9" s="239"/>
      <c r="M9" s="239"/>
      <c r="N9" s="240"/>
      <c r="O9" s="236" t="s">
        <v>41</v>
      </c>
      <c r="P9" s="237"/>
      <c r="Q9" s="237"/>
      <c r="R9" s="238"/>
      <c r="S9" s="230" t="s">
        <v>42</v>
      </c>
      <c r="T9" s="231"/>
      <c r="U9" s="231"/>
      <c r="V9" s="232"/>
      <c r="W9" s="230" t="s">
        <v>43</v>
      </c>
      <c r="X9" s="231"/>
      <c r="Y9" s="231"/>
      <c r="Z9" s="232"/>
      <c r="AA9" s="233" t="s">
        <v>44</v>
      </c>
      <c r="AB9" s="234"/>
      <c r="AC9" s="234"/>
      <c r="AD9" s="235"/>
      <c r="AH9" s="103"/>
      <c r="AK9" s="103"/>
      <c r="AO9" s="104"/>
    </row>
    <row r="10" spans="2:45" ht="33.75" customHeight="1" thickBot="1">
      <c r="B10" s="188" t="s">
        <v>40</v>
      </c>
      <c r="C10" s="185">
        <v>1</v>
      </c>
      <c r="E10" s="186" t="s">
        <v>54</v>
      </c>
      <c r="F10" s="223">
        <v>1</v>
      </c>
      <c r="H10" s="220" t="s">
        <v>66</v>
      </c>
      <c r="I10" s="244"/>
      <c r="J10" s="145" t="s">
        <v>50</v>
      </c>
      <c r="K10" s="105" t="s">
        <v>29</v>
      </c>
      <c r="L10" s="105" t="s">
        <v>39</v>
      </c>
      <c r="M10" s="106"/>
      <c r="N10" s="109"/>
      <c r="O10" s="110" t="s">
        <v>29</v>
      </c>
      <c r="P10" s="107" t="s">
        <v>38</v>
      </c>
      <c r="Q10" s="105"/>
      <c r="R10" s="108"/>
      <c r="S10" s="111" t="s">
        <v>29</v>
      </c>
      <c r="T10" s="107" t="s">
        <v>38</v>
      </c>
      <c r="U10" s="105"/>
      <c r="V10" s="108"/>
      <c r="W10" s="111" t="s">
        <v>29</v>
      </c>
      <c r="X10" s="107" t="s">
        <v>38</v>
      </c>
      <c r="Y10" s="105"/>
      <c r="Z10" s="108"/>
      <c r="AA10" s="111" t="s">
        <v>29</v>
      </c>
      <c r="AB10" s="107" t="s">
        <v>38</v>
      </c>
      <c r="AC10" s="105"/>
      <c r="AD10" s="108"/>
      <c r="AG10" s="163" t="s">
        <v>40</v>
      </c>
      <c r="AH10" s="164">
        <v>1</v>
      </c>
      <c r="AJ10" s="163" t="s">
        <v>46</v>
      </c>
      <c r="AK10" s="195">
        <f>F10</f>
        <v>1</v>
      </c>
      <c r="AN10" s="171" t="s">
        <v>20</v>
      </c>
      <c r="AO10" s="172">
        <v>0.2</v>
      </c>
      <c r="AP10" s="173">
        <f>AO10*2</f>
        <v>0.4</v>
      </c>
      <c r="AQ10" s="7">
        <v>2</v>
      </c>
      <c r="AR10" s="7">
        <f>(AQ10*AP10)*1000</f>
        <v>800</v>
      </c>
      <c r="AS10" s="9">
        <v>0</v>
      </c>
    </row>
    <row r="11" spans="2:45" s="53" customFormat="1" ht="15.75">
      <c r="B11" s="183"/>
      <c r="C11" s="184"/>
      <c r="E11" s="182"/>
      <c r="F11" s="184"/>
      <c r="G11" s="10"/>
      <c r="H11" s="52"/>
      <c r="I11" s="112" t="s">
        <v>20</v>
      </c>
      <c r="J11" s="146">
        <v>0.025</v>
      </c>
      <c r="K11" s="152">
        <v>0.4</v>
      </c>
      <c r="L11" s="114">
        <v>0</v>
      </c>
      <c r="M11" s="115" t="s">
        <v>30</v>
      </c>
      <c r="N11" s="153">
        <f>AK12</f>
        <v>100</v>
      </c>
      <c r="O11" s="113">
        <v>0.03</v>
      </c>
      <c r="P11" s="116">
        <v>0</v>
      </c>
      <c r="Q11" s="115" t="s">
        <v>30</v>
      </c>
      <c r="R11" s="115">
        <f>AK12</f>
        <v>100</v>
      </c>
      <c r="S11" s="143">
        <v>0.2</v>
      </c>
      <c r="T11" s="116">
        <v>0</v>
      </c>
      <c r="U11" s="115" t="s">
        <v>30</v>
      </c>
      <c r="V11" s="117">
        <f>AK12</f>
        <v>100</v>
      </c>
      <c r="W11" s="133">
        <v>0.15</v>
      </c>
      <c r="X11" s="116">
        <v>0</v>
      </c>
      <c r="Y11" s="115" t="s">
        <v>30</v>
      </c>
      <c r="Z11" s="117">
        <f>AK12</f>
        <v>100</v>
      </c>
      <c r="AA11" s="133">
        <v>0.1</v>
      </c>
      <c r="AB11" s="116">
        <v>0</v>
      </c>
      <c r="AC11" s="115" t="s">
        <v>30</v>
      </c>
      <c r="AD11" s="117">
        <f>AK12</f>
        <v>100</v>
      </c>
      <c r="AG11" s="165"/>
      <c r="AH11" s="166"/>
      <c r="AI11" s="60"/>
      <c r="AJ11" s="165"/>
      <c r="AK11" s="169"/>
      <c r="AL11" s="60"/>
      <c r="AN11" s="171" t="s">
        <v>21</v>
      </c>
      <c r="AO11" s="172">
        <v>0.04</v>
      </c>
      <c r="AP11" s="173">
        <f>AO11*2</f>
        <v>0.08</v>
      </c>
      <c r="AQ11" s="7">
        <v>15</v>
      </c>
      <c r="AR11" s="7">
        <f>(AQ11*AP11)*1000</f>
        <v>1200</v>
      </c>
      <c r="AS11" s="174">
        <f>(AP10*2.5)*1000</f>
        <v>1000</v>
      </c>
    </row>
    <row r="12" spans="2:45" s="53" customFormat="1" ht="30.75" customHeight="1">
      <c r="B12" s="188" t="s">
        <v>41</v>
      </c>
      <c r="C12" s="185">
        <v>2</v>
      </c>
      <c r="E12" s="187" t="s">
        <v>52</v>
      </c>
      <c r="F12" s="223">
        <v>100</v>
      </c>
      <c r="H12" s="229" t="s">
        <v>61</v>
      </c>
      <c r="I12" s="50" t="s">
        <v>21</v>
      </c>
      <c r="J12" s="147">
        <v>0.25</v>
      </c>
      <c r="K12" s="154">
        <v>0.08</v>
      </c>
      <c r="L12" s="56">
        <v>1000</v>
      </c>
      <c r="M12" s="57" t="s">
        <v>32</v>
      </c>
      <c r="N12" s="118">
        <f>IF(N11&lt;=J11,K11,(IF(N11&lt;=J12,K12,(IF(N11&lt;=J13,K13,(IF(N11&lt;=J14,K14,(IF(N11&lt;=J15,K15,(IF(N11&lt;=J16,K16,(IF(N11&lt;=J17,K17,(IF(N11&lt;=J18,K18,K19)))))))))))))))</f>
        <v>0.02</v>
      </c>
      <c r="O12" s="36">
        <v>0.06</v>
      </c>
      <c r="P12" s="55">
        <v>800</v>
      </c>
      <c r="Q12" s="57" t="s">
        <v>32</v>
      </c>
      <c r="R12" s="61">
        <f>IF(R11&lt;=J11,O11,(IF(R11&lt;=J12,O12,(IF(R11&lt;=J13,O13,(IF(R11&lt;=J14,O14,(IF(R11&lt;=J15,O15,(IF(R11&lt;=J16,O16,(IF(R11&lt;=J17,O17,(IF(R11&lt;=J18,O18,O19)))))))))))))))</f>
        <v>0.015</v>
      </c>
      <c r="S12" s="134">
        <v>0.04</v>
      </c>
      <c r="T12" s="55">
        <v>500</v>
      </c>
      <c r="U12" s="57" t="s">
        <v>32</v>
      </c>
      <c r="V12" s="118">
        <f>IF(V11&lt;=J11,S11,(IF(V11&lt;=J12,S12,(IF(V11&lt;=J13,S13,(IF(V11&lt;=J14,S14,(IF(V11&lt;=J15,S15,(IF(V11&lt;=J16,S16,(IF(V11&lt;=J17,S17,(IF(V11&lt;=J18,S18,S19)))))))))))))))</f>
        <v>0.01</v>
      </c>
      <c r="W12" s="139">
        <v>0.03</v>
      </c>
      <c r="X12" s="55">
        <v>400</v>
      </c>
      <c r="Y12" s="57" t="s">
        <v>32</v>
      </c>
      <c r="Z12" s="118">
        <f>IF(Z11&lt;=J11,W11,(IF(Z11&lt;=J12,W12,(IF(Z11&lt;=J13,W13,(IF(Z11&lt;=J14,W14,(IF(Z11&lt;=J15,W15,(IF(Z11&lt;=J16,W16,(IF(Z11&lt;=J17,W17,(IF(Z11&lt;=J18,W18,W19)))))))))))))))</f>
        <v>0.0075</v>
      </c>
      <c r="AA12" s="134">
        <v>0.02</v>
      </c>
      <c r="AB12" s="55">
        <v>300</v>
      </c>
      <c r="AC12" s="57" t="s">
        <v>32</v>
      </c>
      <c r="AD12" s="118">
        <f>IF(AD11&lt;=J11,AA11,(IF(AD11&lt;=J12,AA12,(IF(AD11&lt;=J13,AA13,(IF(AD11&lt;=J14,AA14,(IF(AD11&lt;=J15,AA15,(IF(AD11&lt;=J16,AA16,(IF(AD11&lt;=J17,AA17,(IF(AD11&lt;=J18,AA18,AA19)))))))))))))))</f>
        <v>0.005</v>
      </c>
      <c r="AG12" s="165" t="s">
        <v>41</v>
      </c>
      <c r="AH12" s="166">
        <v>2</v>
      </c>
      <c r="AI12" s="60"/>
      <c r="AJ12" s="165" t="s">
        <v>27</v>
      </c>
      <c r="AK12" s="196">
        <f>F12</f>
        <v>100</v>
      </c>
      <c r="AL12" s="60"/>
      <c r="AN12" s="171" t="s">
        <v>22</v>
      </c>
      <c r="AO12" s="172">
        <v>0.025</v>
      </c>
      <c r="AP12" s="173">
        <f aca="true" t="shared" si="0" ref="AP12:AP23">AO12*2</f>
        <v>0.05</v>
      </c>
      <c r="AQ12" s="7">
        <v>30</v>
      </c>
      <c r="AR12" s="7">
        <f>(AQ12*AP12)*1000</f>
        <v>1500</v>
      </c>
      <c r="AS12" s="9">
        <f>(AP11*25)*1000</f>
        <v>2000</v>
      </c>
    </row>
    <row r="13" spans="2:45" s="53" customFormat="1" ht="15.75">
      <c r="B13" s="183"/>
      <c r="C13" s="184"/>
      <c r="E13" s="182"/>
      <c r="F13" s="184"/>
      <c r="G13" s="10"/>
      <c r="H13" s="229"/>
      <c r="I13" s="50" t="s">
        <v>22</v>
      </c>
      <c r="J13" s="147">
        <v>0.5</v>
      </c>
      <c r="K13" s="154">
        <v>0.05</v>
      </c>
      <c r="L13" s="51">
        <v>2000</v>
      </c>
      <c r="M13" s="54" t="s">
        <v>33</v>
      </c>
      <c r="N13" s="118">
        <f>IF(N11&lt;=J19,K19,(IF(N11&lt;=J20,K20,(IF(N11&lt;=J21,K21,(IF(N11&lt;=J22,K22,(IF(N11&lt;=J23,K23,(IF(N11&lt;=J24,K24,(IF(N11&lt;=J25,K25,K26)))))))))))))</f>
        <v>0.015</v>
      </c>
      <c r="O13" s="36">
        <v>0.0375</v>
      </c>
      <c r="P13" s="55">
        <v>1500</v>
      </c>
      <c r="Q13" s="54" t="s">
        <v>33</v>
      </c>
      <c r="R13" s="61">
        <f>IF(R11&lt;=J19,O19,(IF(R11&lt;=J20,O20,(IF(R11&lt;=J21,O21,(IF(R11&lt;=J22,O22,(IF(R11&lt;=J23,O23,(IF(R11&lt;=J24,O24,(IF(R11&lt;=J25,O25,O26)))))))))))))</f>
        <v>0.0125</v>
      </c>
      <c r="S13" s="134">
        <v>0.025</v>
      </c>
      <c r="T13" s="55">
        <v>1000</v>
      </c>
      <c r="U13" s="54" t="s">
        <v>33</v>
      </c>
      <c r="V13" s="118">
        <f>IF(V11&lt;=J19,S19,(IF(V11&lt;=J20,S20,(IF(V11&lt;=J21,S21,(IF(V11&lt;=J22,S22,(IF(V11&lt;=J23,S23,(IF(V11&lt;=J24,S24,(IF(V11&lt;=J25,S25,S26)))))))))))))</f>
        <v>0.0075</v>
      </c>
      <c r="W13" s="140">
        <v>0.0187</v>
      </c>
      <c r="X13" s="55">
        <v>800</v>
      </c>
      <c r="Y13" s="54" t="s">
        <v>33</v>
      </c>
      <c r="Z13" s="118">
        <f>IF(Z11&lt;=J19,W19,(IF(Z11&lt;=J20,W20,(IF(Z11&lt;=J21,W21,(IF(Z11&lt;=J22,W22,(IF(Z11&lt;=J23,W23,(IF(Z11&lt;=J24,W24,(IF(Z11&lt;=J25,W25,W26)))))))))))))</f>
        <v>0.0056</v>
      </c>
      <c r="AA13" s="134">
        <v>0.0125</v>
      </c>
      <c r="AB13" s="55">
        <v>500</v>
      </c>
      <c r="AC13" s="54" t="s">
        <v>33</v>
      </c>
      <c r="AD13" s="118">
        <f>IF(AD11&lt;=J19,AA19,(IF(AD11&lt;=J20,AA20,(IF(AD11&lt;=J21,AA21,(IF(AD11&lt;=J22,AA22,(IF(AD11&lt;=J23,AA23,(IF(AD11&lt;=J24,AA24,(IF(AD11&lt;=J25,AA25,AA26)))))))))))))</f>
        <v>0.00375</v>
      </c>
      <c r="AG13" s="165"/>
      <c r="AH13" s="166"/>
      <c r="AI13" s="60"/>
      <c r="AJ13" s="165"/>
      <c r="AK13" s="169"/>
      <c r="AL13" s="60"/>
      <c r="AN13" s="171" t="s">
        <v>23</v>
      </c>
      <c r="AO13" s="172">
        <v>0.025</v>
      </c>
      <c r="AP13" s="173">
        <f t="shared" si="0"/>
        <v>0.05</v>
      </c>
      <c r="AQ13" s="7">
        <v>80</v>
      </c>
      <c r="AR13" s="7">
        <f>(AQ13*AP13)*1000</f>
        <v>4000</v>
      </c>
      <c r="AS13" s="9">
        <f>(AP12*50)*1000</f>
        <v>2500</v>
      </c>
    </row>
    <row r="14" spans="2:45" s="53" customFormat="1" ht="29.25" customHeight="1">
      <c r="B14" s="189" t="s">
        <v>42</v>
      </c>
      <c r="C14" s="185">
        <v>3</v>
      </c>
      <c r="E14" s="186" t="s">
        <v>56</v>
      </c>
      <c r="F14" s="199">
        <f>AK14</f>
        <v>0.015</v>
      </c>
      <c r="G14" s="10"/>
      <c r="H14" s="59"/>
      <c r="I14" s="50" t="s">
        <v>23</v>
      </c>
      <c r="J14" s="148">
        <v>1</v>
      </c>
      <c r="K14" s="154">
        <v>0.05</v>
      </c>
      <c r="L14" s="51">
        <v>2500</v>
      </c>
      <c r="M14" s="54" t="s">
        <v>29</v>
      </c>
      <c r="N14" s="118">
        <f>IF(N11&lt;=J18,N12,N13)</f>
        <v>0.015</v>
      </c>
      <c r="O14" s="36">
        <v>0.0375</v>
      </c>
      <c r="P14" s="55">
        <v>1900</v>
      </c>
      <c r="Q14" s="54" t="s">
        <v>29</v>
      </c>
      <c r="R14" s="61">
        <f>IF(R11&lt;=J18,R12,R13)</f>
        <v>0.0125</v>
      </c>
      <c r="S14" s="135">
        <v>0.025</v>
      </c>
      <c r="T14" s="55">
        <v>1300</v>
      </c>
      <c r="U14" s="54" t="s">
        <v>29</v>
      </c>
      <c r="V14" s="118">
        <f>IF(V11&lt;=J18,V12,V13)</f>
        <v>0.0075</v>
      </c>
      <c r="W14" s="135">
        <v>0.0187</v>
      </c>
      <c r="X14" s="55">
        <v>900</v>
      </c>
      <c r="Y14" s="54" t="s">
        <v>29</v>
      </c>
      <c r="Z14" s="118">
        <f>IF(Z11&lt;=J18,Z12,Z13)</f>
        <v>0.0056</v>
      </c>
      <c r="AA14" s="135">
        <v>0.0125</v>
      </c>
      <c r="AB14" s="55">
        <v>600</v>
      </c>
      <c r="AC14" s="54" t="s">
        <v>29</v>
      </c>
      <c r="AD14" s="119">
        <f>IF(AD11&lt;=J18,AD12,AD13)</f>
        <v>0.00375</v>
      </c>
      <c r="AG14" s="165" t="s">
        <v>42</v>
      </c>
      <c r="AH14" s="166">
        <v>3</v>
      </c>
      <c r="AI14" s="60"/>
      <c r="AJ14" s="165" t="s">
        <v>29</v>
      </c>
      <c r="AK14" s="197">
        <f>IF(AK10=AH10,N23,(IF(AK10=AH12,R23,(IF(AK10=AH14,V23,(IF(AK10=AH16,Z23,AD23)))))))</f>
        <v>0.015</v>
      </c>
      <c r="AL14" s="60"/>
      <c r="AN14" s="175" t="s">
        <v>10</v>
      </c>
      <c r="AO14" s="172">
        <v>0.025</v>
      </c>
      <c r="AP14" s="173">
        <f t="shared" si="0"/>
        <v>0.05</v>
      </c>
      <c r="AQ14" s="7">
        <v>2</v>
      </c>
      <c r="AR14" s="7">
        <f aca="true" t="shared" si="1" ref="AR14:AR25">(AQ14*AP14)*100000</f>
        <v>10000</v>
      </c>
      <c r="AS14" s="176">
        <f>((AP13*1)*100000)</f>
        <v>5000</v>
      </c>
    </row>
    <row r="15" spans="2:45" s="53" customFormat="1" ht="15" customHeight="1">
      <c r="B15" s="183"/>
      <c r="C15" s="184"/>
      <c r="E15" s="182"/>
      <c r="F15" s="184"/>
      <c r="G15" s="20"/>
      <c r="H15" s="51"/>
      <c r="I15" s="62" t="s">
        <v>47</v>
      </c>
      <c r="J15" s="149">
        <v>3</v>
      </c>
      <c r="K15" s="154">
        <v>0.05</v>
      </c>
      <c r="L15" s="63">
        <v>5000</v>
      </c>
      <c r="M15" s="54" t="s">
        <v>35</v>
      </c>
      <c r="N15" s="155">
        <f>IF(N11&lt;=J11,L11,(IF(N11&lt;=J12,L12,(IF(N11&lt;=J13,L13,(IF(N11&lt;=J14,L14,(IF(N11&lt;=J15,L15,(IF(N11&lt;=J16,L16,(IF(N11&lt;=J17,L17,(IF(N11&lt;=J18,L18,L19)))))))))))))))</f>
        <v>75000</v>
      </c>
      <c r="O15" s="36">
        <v>0.045</v>
      </c>
      <c r="P15" s="55">
        <v>3800</v>
      </c>
      <c r="Q15" s="54" t="s">
        <v>35</v>
      </c>
      <c r="R15" s="64">
        <f>IF(R11&lt;=J11,P11,(IF(R11&lt;=J12,P12,(IF(R11&lt;=J13,P13,(IF(R11&lt;=J14,P14,(IF(R11&lt;=J15,P15,(IF(R11&lt;=J16,P16,(IF(R11&lt;=J17,P17,(IF(R11&lt;=J18,P18,P19)))))))))))))))</f>
        <v>56300</v>
      </c>
      <c r="S15" s="135">
        <v>0.025</v>
      </c>
      <c r="T15" s="55">
        <v>2500</v>
      </c>
      <c r="U15" s="54" t="s">
        <v>35</v>
      </c>
      <c r="V15" s="120">
        <f>IF(V11&lt;=J11,T11,(IF(V11&lt;=J12,T12,(IF(V11&lt;=J13,T13,(IF(V11&lt;=J14,T14,(IF(V11&lt;=J15,T15,(IF(V11&lt;=J16,T16,(IF(V11&lt;=J17,T17,(IF(V11&lt;=J18,T18,T19)))))))))))))))</f>
        <v>37500</v>
      </c>
      <c r="W15" s="135">
        <v>0.0187</v>
      </c>
      <c r="X15" s="55">
        <v>1900</v>
      </c>
      <c r="Y15" s="54" t="s">
        <v>35</v>
      </c>
      <c r="Z15" s="120">
        <f>IF(Z11&lt;=J11,X11,(IF(Z11&lt;=J12,X12,(IF(Z11&lt;=J13,X13,(IF(Z11&lt;=J14,X14,(IF(Z11&lt;=J15,X15,(IF(Z11&lt;=J16,X16,(IF(Z11&lt;=J17,X17,(IF(Z11&lt;=J18,X18,X19)))))))))))))))</f>
        <v>28000</v>
      </c>
      <c r="AA15" s="135">
        <v>0.0125</v>
      </c>
      <c r="AB15" s="55">
        <v>1300</v>
      </c>
      <c r="AC15" s="54" t="s">
        <v>35</v>
      </c>
      <c r="AD15" s="120">
        <f>IF(AD11&lt;=J11,AB11,(IF(AD11&lt;=J12,AB12,(IF(AD11&lt;=J13,AB13,(IF(AD11&lt;=J14,AB14,(IF(AD11&lt;=J15,AB15,(IF(AD11&lt;=J16,AB16,(IF(AD11&lt;=J17,AB17,(IF(AD11&lt;=J18,AB18,AB19)))))))))))))))</f>
        <v>18800</v>
      </c>
      <c r="AG15" s="165"/>
      <c r="AH15" s="166"/>
      <c r="AI15" s="60"/>
      <c r="AJ15" s="165"/>
      <c r="AK15" s="169"/>
      <c r="AL15" s="60"/>
      <c r="AN15" s="175" t="s">
        <v>11</v>
      </c>
      <c r="AO15" s="172">
        <v>0.03</v>
      </c>
      <c r="AP15" s="173">
        <f t="shared" si="0"/>
        <v>0.06</v>
      </c>
      <c r="AQ15" s="7">
        <v>4</v>
      </c>
      <c r="AR15" s="7">
        <f t="shared" si="1"/>
        <v>24000</v>
      </c>
      <c r="AS15" s="9">
        <f>(AP14*3)*100000</f>
        <v>15000.000000000002</v>
      </c>
    </row>
    <row r="16" spans="2:45" s="53" customFormat="1" ht="33" customHeight="1">
      <c r="B16" s="189" t="s">
        <v>43</v>
      </c>
      <c r="C16" s="185">
        <v>4</v>
      </c>
      <c r="E16" s="186" t="s">
        <v>57</v>
      </c>
      <c r="F16" s="200">
        <f>AK16</f>
        <v>150000</v>
      </c>
      <c r="G16" s="10"/>
      <c r="H16" s="59"/>
      <c r="I16" s="62" t="s">
        <v>11</v>
      </c>
      <c r="J16" s="149">
        <v>5</v>
      </c>
      <c r="K16" s="154">
        <v>0.06</v>
      </c>
      <c r="L16" s="51">
        <v>15000</v>
      </c>
      <c r="M16" s="54" t="s">
        <v>36</v>
      </c>
      <c r="N16" s="155">
        <f>IF(N11&lt;=J19,L19,(IF(N11&lt;=J20,L20,(IF(N11&lt;=J21,L21,(IF(N11&lt;=J22,L22,(IF(N11&lt;=J23,L23,(IF(N11&lt;=J24,L24,(IF(N11&lt;=J25,L25,L26)))))))))))))</f>
        <v>100000</v>
      </c>
      <c r="O16" s="36">
        <v>0.045</v>
      </c>
      <c r="P16" s="55">
        <v>11300</v>
      </c>
      <c r="Q16" s="54" t="s">
        <v>36</v>
      </c>
      <c r="R16" s="64">
        <f>IF(R11&lt;=J19,P19,(IF(R11&lt;=J20,P20,(IF(R11&lt;=J21,P21,(IF(R11&lt;=J22,P22,(IF(R11&lt;=J23,P23,(IF(R11&lt;=J24,P24,(IF(R11&lt;=J25,P25,P26)))))))))))))</f>
        <v>75000</v>
      </c>
      <c r="S16" s="139">
        <v>0.03</v>
      </c>
      <c r="T16" s="55">
        <v>7500</v>
      </c>
      <c r="U16" s="54" t="s">
        <v>36</v>
      </c>
      <c r="V16" s="120">
        <f>IF(V11&lt;=J19,T19,(IF(V11&lt;=J20,T20,(IF(V11&lt;=J21,T21,(IF(V11&lt;=J22,T22,(IF(V11&lt;=J23,T23,(IF(V11&lt;=J24,T24,(IF(V11&lt;=J25,T25,T26)))))))))))))</f>
        <v>50000</v>
      </c>
      <c r="W16" s="135">
        <v>0.0225</v>
      </c>
      <c r="X16" s="55">
        <v>5600</v>
      </c>
      <c r="Y16" s="54" t="s">
        <v>36</v>
      </c>
      <c r="Z16" s="120">
        <f>IF(Z11&lt;=J19,X19,(IF(Z11&lt;=J20,X20,(IF(Z11&lt;=J21,X21,(IF(Z11&lt;=J22,X22,(IF(Z11&lt;=J23,X23,(IF(Z11&lt;=J24,X24,(IF(Z11&lt;=J25,X25,X26)))))))))))))</f>
        <v>37500</v>
      </c>
      <c r="AA16" s="135">
        <v>0.015</v>
      </c>
      <c r="AB16" s="55">
        <v>3800</v>
      </c>
      <c r="AC16" s="54" t="s">
        <v>36</v>
      </c>
      <c r="AD16" s="120">
        <f>IF(AD11&lt;=J19,AB19,(IF(AD11&lt;=J20,AB20,(IF(AD11&lt;=J21,AB21,(IF(AD11&lt;=J22,AB22,(IF(AD11&lt;=J23,AB23,(IF(AD11&lt;=J24,AB24,(IF(AD11&lt;=J25,AB25,AB26)))))))))))))</f>
        <v>25000</v>
      </c>
      <c r="AG16" s="165" t="s">
        <v>43</v>
      </c>
      <c r="AH16" s="166">
        <v>4</v>
      </c>
      <c r="AI16" s="60"/>
      <c r="AJ16" s="165" t="s">
        <v>34</v>
      </c>
      <c r="AK16" s="198">
        <f>IF(AK10=AH10,N24,(IF(AK10=AH12,R24,(IF(AK10=AH14,V24,(IF(AK10=AH16,Z24,AD24)))))))</f>
        <v>150000</v>
      </c>
      <c r="AL16" s="60"/>
      <c r="AN16" s="175" t="s">
        <v>12</v>
      </c>
      <c r="AO16" s="172">
        <v>0.03</v>
      </c>
      <c r="AP16" s="173">
        <f t="shared" si="0"/>
        <v>0.06</v>
      </c>
      <c r="AQ16" s="7">
        <v>8</v>
      </c>
      <c r="AR16" s="7">
        <f t="shared" si="1"/>
        <v>48000</v>
      </c>
      <c r="AS16" s="9">
        <f>(AP15*5)*100000</f>
        <v>30000</v>
      </c>
    </row>
    <row r="17" spans="2:45" s="53" customFormat="1" ht="15.75" customHeight="1" thickBot="1">
      <c r="B17" s="183"/>
      <c r="C17" s="184"/>
      <c r="D17" s="54"/>
      <c r="E17" s="192"/>
      <c r="F17" s="46"/>
      <c r="G17" s="10"/>
      <c r="H17" s="59"/>
      <c r="I17" s="62" t="s">
        <v>12</v>
      </c>
      <c r="J17" s="149">
        <v>10</v>
      </c>
      <c r="K17" s="154">
        <v>0.06</v>
      </c>
      <c r="L17" s="51">
        <v>30000</v>
      </c>
      <c r="M17" s="54" t="s">
        <v>31</v>
      </c>
      <c r="N17" s="120">
        <f>IF(N11&lt;=J18,N15,N16)</f>
        <v>100000</v>
      </c>
      <c r="O17" s="36">
        <v>0.045</v>
      </c>
      <c r="P17" s="55">
        <v>22500</v>
      </c>
      <c r="Q17" s="54" t="s">
        <v>31</v>
      </c>
      <c r="R17" s="65">
        <f>IF(R11&lt;=J18,R15,R16)</f>
        <v>75000</v>
      </c>
      <c r="S17" s="135">
        <v>0.03</v>
      </c>
      <c r="T17" s="55">
        <v>15000</v>
      </c>
      <c r="U17" s="54" t="s">
        <v>31</v>
      </c>
      <c r="V17" s="121">
        <f>IF(V11&lt;=J18,V15,V16)</f>
        <v>50000</v>
      </c>
      <c r="W17" s="135">
        <v>0.0225</v>
      </c>
      <c r="X17" s="55">
        <v>11300</v>
      </c>
      <c r="Y17" s="54" t="s">
        <v>31</v>
      </c>
      <c r="Z17" s="121">
        <f>IF(Z11&lt;=J18,Z15,Z16)</f>
        <v>37500</v>
      </c>
      <c r="AA17" s="135">
        <v>0.015</v>
      </c>
      <c r="AB17" s="55">
        <v>7500</v>
      </c>
      <c r="AC17" s="54" t="s">
        <v>31</v>
      </c>
      <c r="AD17" s="121">
        <f>IF(AD11&lt;=J18,AD15,AD16)</f>
        <v>25000</v>
      </c>
      <c r="AG17" s="165"/>
      <c r="AH17" s="166"/>
      <c r="AI17" s="60"/>
      <c r="AJ17" s="167"/>
      <c r="AK17" s="170"/>
      <c r="AL17" s="60"/>
      <c r="AN17" s="175" t="s">
        <v>13</v>
      </c>
      <c r="AO17" s="172">
        <v>0.015</v>
      </c>
      <c r="AP17" s="173">
        <f t="shared" si="0"/>
        <v>0.03</v>
      </c>
      <c r="AQ17" s="7">
        <v>15</v>
      </c>
      <c r="AR17" s="7">
        <f t="shared" si="1"/>
        <v>44999.99999999999</v>
      </c>
      <c r="AS17" s="9">
        <f>(AP16*10)*100000</f>
        <v>60000</v>
      </c>
    </row>
    <row r="18" spans="2:45" s="53" customFormat="1" ht="36" customHeight="1">
      <c r="B18" s="190" t="s">
        <v>44</v>
      </c>
      <c r="C18" s="185">
        <v>5</v>
      </c>
      <c r="D18" s="60"/>
      <c r="E18" s="201" t="s">
        <v>60</v>
      </c>
      <c r="F18" s="221">
        <f>F16/100</f>
        <v>1500</v>
      </c>
      <c r="G18" s="222" t="s">
        <v>58</v>
      </c>
      <c r="I18" s="62" t="s">
        <v>13</v>
      </c>
      <c r="J18" s="149">
        <v>25</v>
      </c>
      <c r="K18" s="154">
        <v>0.03</v>
      </c>
      <c r="L18" s="51">
        <v>60000</v>
      </c>
      <c r="M18" s="66" t="s">
        <v>37</v>
      </c>
      <c r="N18" s="120">
        <f>(N11*N14)*100000</f>
        <v>150000</v>
      </c>
      <c r="O18" s="36">
        <v>0.0225</v>
      </c>
      <c r="P18" s="55">
        <v>45000</v>
      </c>
      <c r="Q18" s="66" t="s">
        <v>37</v>
      </c>
      <c r="R18" s="64">
        <f>(R11*R14)*100000</f>
        <v>125000</v>
      </c>
      <c r="S18" s="135">
        <v>0.015</v>
      </c>
      <c r="T18" s="55">
        <v>30000</v>
      </c>
      <c r="U18" s="66" t="s">
        <v>37</v>
      </c>
      <c r="V18" s="120">
        <f>(V11*V14)*100000</f>
        <v>75000</v>
      </c>
      <c r="W18" s="135">
        <v>0.0112</v>
      </c>
      <c r="X18" s="55">
        <v>22500</v>
      </c>
      <c r="Y18" s="66" t="s">
        <v>37</v>
      </c>
      <c r="Z18" s="120">
        <f>(Z11*Z14)*100000</f>
        <v>55999.99999999999</v>
      </c>
      <c r="AA18" s="135">
        <v>0.0075</v>
      </c>
      <c r="AB18" s="55">
        <v>15000</v>
      </c>
      <c r="AC18" s="66" t="s">
        <v>37</v>
      </c>
      <c r="AD18" s="120">
        <f>(AD11*AD14)*100000</f>
        <v>37500</v>
      </c>
      <c r="AG18" s="165" t="s">
        <v>44</v>
      </c>
      <c r="AH18" s="166">
        <v>5</v>
      </c>
      <c r="AI18" s="60"/>
      <c r="AJ18" s="227" t="s">
        <v>59</v>
      </c>
      <c r="AK18" s="193">
        <f>AK16/100</f>
        <v>1500</v>
      </c>
      <c r="AL18" s="194" t="s">
        <v>58</v>
      </c>
      <c r="AN18" s="177" t="s">
        <v>14</v>
      </c>
      <c r="AO18" s="178">
        <v>0.01</v>
      </c>
      <c r="AP18" s="173">
        <f t="shared" si="0"/>
        <v>0.02</v>
      </c>
      <c r="AQ18" s="7">
        <v>30</v>
      </c>
      <c r="AR18" s="7">
        <f t="shared" si="1"/>
        <v>60000</v>
      </c>
      <c r="AS18" s="9">
        <f>(AP17*25)*100000</f>
        <v>75000</v>
      </c>
    </row>
    <row r="19" spans="1:45" s="60" customFormat="1" ht="15.75" thickBot="1">
      <c r="A19" s="180"/>
      <c r="B19" s="181"/>
      <c r="E19" s="84"/>
      <c r="F19" s="46"/>
      <c r="G19" s="10"/>
      <c r="H19" s="74"/>
      <c r="I19" s="73" t="s">
        <v>14</v>
      </c>
      <c r="J19" s="150">
        <v>50</v>
      </c>
      <c r="K19" s="154">
        <v>0.02</v>
      </c>
      <c r="L19" s="54">
        <v>75000</v>
      </c>
      <c r="M19" s="54" t="s">
        <v>45</v>
      </c>
      <c r="N19" s="120">
        <f>IF(N17&gt;=N18,N17,N18)</f>
        <v>150000</v>
      </c>
      <c r="O19" s="36">
        <v>0.015</v>
      </c>
      <c r="P19" s="75">
        <v>56300</v>
      </c>
      <c r="Q19" s="54" t="s">
        <v>45</v>
      </c>
      <c r="R19" s="64">
        <f>IF(R17&gt;=R18,R17,R18)</f>
        <v>125000</v>
      </c>
      <c r="S19" s="136">
        <v>0.01</v>
      </c>
      <c r="T19" s="75">
        <v>37500</v>
      </c>
      <c r="U19" s="54" t="s">
        <v>45</v>
      </c>
      <c r="V19" s="120">
        <f>IF(V17&gt;=V18,V17,V18)</f>
        <v>75000</v>
      </c>
      <c r="W19" s="141">
        <v>0.0075</v>
      </c>
      <c r="X19" s="75">
        <v>28000</v>
      </c>
      <c r="Y19" s="54" t="s">
        <v>45</v>
      </c>
      <c r="Z19" s="120">
        <f>IF(Z17&gt;=Z18,Z17,Z18)</f>
        <v>55999.99999999999</v>
      </c>
      <c r="AA19" s="136">
        <v>0.005</v>
      </c>
      <c r="AB19" s="75">
        <v>18800</v>
      </c>
      <c r="AC19" s="54" t="s">
        <v>45</v>
      </c>
      <c r="AD19" s="120">
        <f>IF(AD17&gt;=AD18,AD17,AD18)</f>
        <v>37500</v>
      </c>
      <c r="AG19" s="167"/>
      <c r="AH19" s="168"/>
      <c r="AJ19" s="228"/>
      <c r="AK19" s="84"/>
      <c r="AN19" s="175" t="s">
        <v>15</v>
      </c>
      <c r="AO19" s="172">
        <v>0.0075</v>
      </c>
      <c r="AP19" s="173">
        <f t="shared" si="0"/>
        <v>0.015</v>
      </c>
      <c r="AQ19" s="7">
        <v>80</v>
      </c>
      <c r="AR19" s="7">
        <f t="shared" si="1"/>
        <v>120000</v>
      </c>
      <c r="AS19" s="9">
        <f>(AP18*50)*100000</f>
        <v>100000</v>
      </c>
    </row>
    <row r="20" spans="1:45" s="53" customFormat="1" ht="15.75">
      <c r="A20" s="217" t="s">
        <v>62</v>
      </c>
      <c r="B20" s="224">
        <f>AI22</f>
        <v>1</v>
      </c>
      <c r="C20" s="203" t="s">
        <v>63</v>
      </c>
      <c r="D20" s="224">
        <f>AI24</f>
        <v>50</v>
      </c>
      <c r="E20" s="204" t="s">
        <v>65</v>
      </c>
      <c r="F20" s="225">
        <f>AI25</f>
        <v>0</v>
      </c>
      <c r="G20" s="203" t="s">
        <v>64</v>
      </c>
      <c r="H20" s="59"/>
      <c r="I20" s="62" t="s">
        <v>15</v>
      </c>
      <c r="J20" s="149">
        <v>100</v>
      </c>
      <c r="K20" s="156">
        <v>0.015</v>
      </c>
      <c r="L20" s="82">
        <v>100000</v>
      </c>
      <c r="M20" s="54"/>
      <c r="N20" s="122"/>
      <c r="O20" s="91">
        <v>0.0125</v>
      </c>
      <c r="P20" s="81">
        <v>75000</v>
      </c>
      <c r="Q20" s="54"/>
      <c r="R20" s="58"/>
      <c r="S20" s="137">
        <v>0.0075</v>
      </c>
      <c r="T20" s="81">
        <v>50000</v>
      </c>
      <c r="U20" s="54"/>
      <c r="V20" s="122"/>
      <c r="W20" s="137">
        <v>0.0056</v>
      </c>
      <c r="X20" s="81">
        <v>37500</v>
      </c>
      <c r="Y20" s="54"/>
      <c r="Z20" s="122"/>
      <c r="AA20" s="137">
        <v>0.00375</v>
      </c>
      <c r="AB20" s="81">
        <v>25000</v>
      </c>
      <c r="AC20" s="54"/>
      <c r="AD20" s="122"/>
      <c r="AG20" s="60"/>
      <c r="AH20" s="83"/>
      <c r="AI20" s="60"/>
      <c r="AJ20" s="60"/>
      <c r="AK20" s="84"/>
      <c r="AL20" s="60"/>
      <c r="AN20" s="175" t="s">
        <v>16</v>
      </c>
      <c r="AO20" s="172">
        <v>0.003</v>
      </c>
      <c r="AP20" s="173">
        <f t="shared" si="0"/>
        <v>0.006</v>
      </c>
      <c r="AQ20" s="7">
        <v>300</v>
      </c>
      <c r="AR20" s="7">
        <f t="shared" si="1"/>
        <v>180000</v>
      </c>
      <c r="AS20" s="9">
        <f>(AP19*100)*100000</f>
        <v>150000</v>
      </c>
    </row>
    <row r="21" spans="2:45" s="53" customFormat="1" ht="15.75">
      <c r="B21" s="202"/>
      <c r="E21" s="204"/>
      <c r="F21" s="204"/>
      <c r="G21" s="10"/>
      <c r="H21" s="67"/>
      <c r="I21" s="62" t="s">
        <v>16</v>
      </c>
      <c r="J21" s="149">
        <v>500</v>
      </c>
      <c r="K21" s="154">
        <v>0.006</v>
      </c>
      <c r="L21" s="51">
        <v>150000</v>
      </c>
      <c r="M21" s="54"/>
      <c r="N21" s="123"/>
      <c r="O21" s="36">
        <v>0.0045</v>
      </c>
      <c r="P21" s="55">
        <v>125000</v>
      </c>
      <c r="Q21" s="54"/>
      <c r="R21" s="68"/>
      <c r="S21" s="135">
        <v>0.003</v>
      </c>
      <c r="T21" s="55">
        <v>75000</v>
      </c>
      <c r="U21" s="54"/>
      <c r="V21" s="123"/>
      <c r="W21" s="135">
        <v>0.0022</v>
      </c>
      <c r="X21" s="55">
        <v>56000</v>
      </c>
      <c r="Y21" s="54"/>
      <c r="Z21" s="123"/>
      <c r="AA21" s="135">
        <v>0.0015</v>
      </c>
      <c r="AB21" s="55">
        <v>37500</v>
      </c>
      <c r="AC21" s="54"/>
      <c r="AD21" s="123"/>
      <c r="AG21" s="60"/>
      <c r="AH21" s="83"/>
      <c r="AI21" s="216">
        <f>AK16/100000</f>
        <v>1.5</v>
      </c>
      <c r="AJ21" s="209"/>
      <c r="AK21" s="210">
        <f>AI21</f>
        <v>1.5</v>
      </c>
      <c r="AL21" s="60"/>
      <c r="AN21" s="175" t="s">
        <v>17</v>
      </c>
      <c r="AO21" s="172">
        <v>0.0025</v>
      </c>
      <c r="AP21" s="173">
        <f t="shared" si="0"/>
        <v>0.005</v>
      </c>
      <c r="AQ21" s="7">
        <v>800</v>
      </c>
      <c r="AR21" s="7">
        <f t="shared" si="1"/>
        <v>400000</v>
      </c>
      <c r="AS21" s="9">
        <f>(AP20*500)*100000</f>
        <v>300000</v>
      </c>
    </row>
    <row r="22" spans="2:45" s="53" customFormat="1" ht="15.75">
      <c r="B22" s="98"/>
      <c r="C22" s="208"/>
      <c r="D22" s="205"/>
      <c r="E22" s="204"/>
      <c r="F22" s="204"/>
      <c r="G22" s="10"/>
      <c r="H22" s="67"/>
      <c r="I22" s="62" t="s">
        <v>17</v>
      </c>
      <c r="J22" s="149">
        <v>1000</v>
      </c>
      <c r="K22" s="154">
        <v>0.005</v>
      </c>
      <c r="L22" s="51">
        <v>300000</v>
      </c>
      <c r="M22" s="69" t="s">
        <v>30</v>
      </c>
      <c r="N22" s="162">
        <f>N11</f>
        <v>100</v>
      </c>
      <c r="O22" s="36">
        <v>0.00375</v>
      </c>
      <c r="P22" s="55">
        <v>225000</v>
      </c>
      <c r="Q22" s="69" t="s">
        <v>30</v>
      </c>
      <c r="R22" s="70">
        <f>R11</f>
        <v>100</v>
      </c>
      <c r="S22" s="135">
        <v>0.0025</v>
      </c>
      <c r="T22" s="55">
        <v>150000</v>
      </c>
      <c r="U22" s="69" t="s">
        <v>30</v>
      </c>
      <c r="V22" s="124">
        <f>V11</f>
        <v>100</v>
      </c>
      <c r="W22" s="135">
        <v>0.00187</v>
      </c>
      <c r="X22" s="55">
        <v>110000</v>
      </c>
      <c r="Y22" s="69" t="s">
        <v>30</v>
      </c>
      <c r="Z22" s="124">
        <f>Z11</f>
        <v>100</v>
      </c>
      <c r="AA22" s="135">
        <v>0.00125</v>
      </c>
      <c r="AB22" s="55">
        <v>75000</v>
      </c>
      <c r="AC22" s="69" t="s">
        <v>30</v>
      </c>
      <c r="AD22" s="124">
        <f>AD11</f>
        <v>100</v>
      </c>
      <c r="AG22" s="60"/>
      <c r="AH22" s="83"/>
      <c r="AI22" s="215">
        <f>TRUNC(AI21)</f>
        <v>1</v>
      </c>
      <c r="AJ22" s="211"/>
      <c r="AK22" s="219">
        <f>AI22</f>
        <v>1</v>
      </c>
      <c r="AL22" s="60"/>
      <c r="AN22" s="175" t="s">
        <v>18</v>
      </c>
      <c r="AO22" s="172">
        <v>0.0007</v>
      </c>
      <c r="AP22" s="173">
        <f t="shared" si="0"/>
        <v>0.0014</v>
      </c>
      <c r="AQ22" s="7">
        <v>3000</v>
      </c>
      <c r="AR22" s="7">
        <f t="shared" si="1"/>
        <v>420000</v>
      </c>
      <c r="AS22" s="9">
        <f>(AP21*1000)*100000</f>
        <v>500000</v>
      </c>
    </row>
    <row r="23" spans="1:45" s="53" customFormat="1" ht="47.25">
      <c r="A23" s="53" t="s">
        <v>68</v>
      </c>
      <c r="B23" s="97"/>
      <c r="C23" s="51"/>
      <c r="D23" s="36"/>
      <c r="E23" s="262" t="s">
        <v>69</v>
      </c>
      <c r="F23" s="263">
        <f>+F16*2</f>
        <v>300000</v>
      </c>
      <c r="G23" s="10"/>
      <c r="H23" s="67" t="s">
        <v>68</v>
      </c>
      <c r="I23" s="62" t="s">
        <v>18</v>
      </c>
      <c r="J23" s="149">
        <v>5000</v>
      </c>
      <c r="K23" s="154">
        <v>0.0014</v>
      </c>
      <c r="L23" s="51">
        <v>500000</v>
      </c>
      <c r="M23" s="69" t="s">
        <v>29</v>
      </c>
      <c r="N23" s="157">
        <f>N14</f>
        <v>0.015</v>
      </c>
      <c r="O23" s="36">
        <v>0.00105</v>
      </c>
      <c r="P23" s="55">
        <v>375000</v>
      </c>
      <c r="Q23" s="69" t="s">
        <v>29</v>
      </c>
      <c r="R23" s="76">
        <f>R14</f>
        <v>0.0125</v>
      </c>
      <c r="S23" s="135">
        <v>0.0007</v>
      </c>
      <c r="T23" s="55">
        <v>250000</v>
      </c>
      <c r="U23" s="69" t="s">
        <v>29</v>
      </c>
      <c r="V23" s="144">
        <f>V14</f>
        <v>0.0075</v>
      </c>
      <c r="W23" s="135">
        <v>0.000525</v>
      </c>
      <c r="X23" s="55">
        <v>187000</v>
      </c>
      <c r="Y23" s="69" t="s">
        <v>29</v>
      </c>
      <c r="Z23" s="142">
        <f>Z14</f>
        <v>0.0056</v>
      </c>
      <c r="AA23" s="135">
        <v>0.00035</v>
      </c>
      <c r="AB23" s="55">
        <v>125000</v>
      </c>
      <c r="AC23" s="69" t="s">
        <v>29</v>
      </c>
      <c r="AD23" s="125">
        <f>AD14</f>
        <v>0.00375</v>
      </c>
      <c r="AG23" s="60"/>
      <c r="AH23" s="83"/>
      <c r="AI23" s="213"/>
      <c r="AJ23" s="211"/>
      <c r="AK23" s="214">
        <f>AK21-AK22</f>
        <v>0.5</v>
      </c>
      <c r="AL23" s="60"/>
      <c r="AN23" s="175" t="s">
        <v>8</v>
      </c>
      <c r="AO23" s="172">
        <v>0.0005</v>
      </c>
      <c r="AP23" s="173">
        <f t="shared" si="0"/>
        <v>0.001</v>
      </c>
      <c r="AQ23" s="7">
        <v>8000</v>
      </c>
      <c r="AR23" s="7">
        <f t="shared" si="1"/>
        <v>800000</v>
      </c>
      <c r="AS23" s="9">
        <f>(AP22*5000)*100000</f>
        <v>700000</v>
      </c>
    </row>
    <row r="24" spans="2:45" s="53" customFormat="1" ht="15">
      <c r="B24" s="97"/>
      <c r="C24" s="51"/>
      <c r="D24" s="36"/>
      <c r="E24" s="46" t="s">
        <v>68</v>
      </c>
      <c r="F24" s="46"/>
      <c r="G24" s="10"/>
      <c r="H24" s="67"/>
      <c r="I24" s="62" t="s">
        <v>8</v>
      </c>
      <c r="J24" s="149">
        <v>10000</v>
      </c>
      <c r="K24" s="154">
        <v>0.001</v>
      </c>
      <c r="L24" s="51">
        <v>700000</v>
      </c>
      <c r="M24" s="69" t="s">
        <v>34</v>
      </c>
      <c r="N24" s="158">
        <f>N19</f>
        <v>150000</v>
      </c>
      <c r="O24" s="36">
        <v>0.00075</v>
      </c>
      <c r="P24" s="55">
        <v>525000</v>
      </c>
      <c r="Q24" s="69" t="s">
        <v>34</v>
      </c>
      <c r="R24" s="71">
        <f>R19</f>
        <v>125000</v>
      </c>
      <c r="S24" s="135">
        <v>0.0005</v>
      </c>
      <c r="T24" s="55">
        <v>350000</v>
      </c>
      <c r="U24" s="69" t="s">
        <v>34</v>
      </c>
      <c r="V24" s="126">
        <f>V19</f>
        <v>75000</v>
      </c>
      <c r="W24" s="135">
        <v>0.000375</v>
      </c>
      <c r="X24" s="55">
        <v>262500</v>
      </c>
      <c r="Y24" s="69" t="s">
        <v>34</v>
      </c>
      <c r="Z24" s="126">
        <f>Z19</f>
        <v>55999.99999999999</v>
      </c>
      <c r="AA24" s="135">
        <v>0.00025</v>
      </c>
      <c r="AB24" s="55">
        <v>175000</v>
      </c>
      <c r="AC24" s="69" t="s">
        <v>34</v>
      </c>
      <c r="AD24" s="126">
        <f>AD19</f>
        <v>37500</v>
      </c>
      <c r="AG24" s="60"/>
      <c r="AH24" s="83"/>
      <c r="AI24" s="215">
        <f>TRUNC(AK24)</f>
        <v>50</v>
      </c>
      <c r="AJ24" s="211"/>
      <c r="AK24" s="218">
        <f>AK23*100</f>
        <v>50</v>
      </c>
      <c r="AL24" s="60"/>
      <c r="AN24" s="175" t="s">
        <v>9</v>
      </c>
      <c r="AO24" s="172">
        <v>0.0005</v>
      </c>
      <c r="AP24" s="173">
        <f>AO24*2</f>
        <v>0.001</v>
      </c>
      <c r="AQ24" s="7">
        <v>15000</v>
      </c>
      <c r="AR24" s="7">
        <f t="shared" si="1"/>
        <v>1500000</v>
      </c>
      <c r="AS24" s="9">
        <f>(AP23*10000)*100000</f>
        <v>1000000</v>
      </c>
    </row>
    <row r="25" spans="2:45" s="53" customFormat="1" ht="15">
      <c r="B25" s="97"/>
      <c r="C25" s="51"/>
      <c r="D25" s="36"/>
      <c r="E25" s="46"/>
      <c r="F25" s="46"/>
      <c r="G25" s="10"/>
      <c r="H25" s="67"/>
      <c r="I25" s="62" t="s">
        <v>9</v>
      </c>
      <c r="J25" s="149">
        <v>20000</v>
      </c>
      <c r="K25" s="154">
        <v>0.001</v>
      </c>
      <c r="L25" s="51">
        <v>1000000</v>
      </c>
      <c r="M25" s="54"/>
      <c r="N25" s="159"/>
      <c r="O25" s="36">
        <v>0.00075</v>
      </c>
      <c r="P25" s="55">
        <v>750000</v>
      </c>
      <c r="Q25" s="55"/>
      <c r="R25" s="55"/>
      <c r="S25" s="135">
        <v>0.0005</v>
      </c>
      <c r="T25" s="51">
        <v>500000</v>
      </c>
      <c r="U25" s="51"/>
      <c r="V25" s="127"/>
      <c r="W25" s="135">
        <v>0.000375</v>
      </c>
      <c r="X25" s="51">
        <v>375000</v>
      </c>
      <c r="Y25" s="51"/>
      <c r="Z25" s="127"/>
      <c r="AA25" s="135">
        <v>0.00025</v>
      </c>
      <c r="AB25" s="51">
        <v>250000</v>
      </c>
      <c r="AC25" s="51"/>
      <c r="AD25" s="127"/>
      <c r="AG25" s="60"/>
      <c r="AH25" s="83"/>
      <c r="AI25" s="215">
        <f>(AK25*10)</f>
        <v>0</v>
      </c>
      <c r="AJ25" s="211"/>
      <c r="AK25" s="214">
        <f>AK24-AI24</f>
        <v>0</v>
      </c>
      <c r="AL25" s="60"/>
      <c r="AN25" s="175" t="s">
        <v>19</v>
      </c>
      <c r="AO25" s="172">
        <v>0.0005</v>
      </c>
      <c r="AP25" s="173">
        <f>AO25*2</f>
        <v>0.001</v>
      </c>
      <c r="AQ25" s="7">
        <v>24000</v>
      </c>
      <c r="AR25" s="7">
        <f t="shared" si="1"/>
        <v>2400000</v>
      </c>
      <c r="AS25" s="9">
        <f>(AP24*20000)*100000</f>
        <v>2000000</v>
      </c>
    </row>
    <row r="26" spans="2:41" s="53" customFormat="1" ht="15.75" thickBot="1">
      <c r="B26" s="97"/>
      <c r="C26" s="51"/>
      <c r="D26" s="36"/>
      <c r="E26" s="46"/>
      <c r="F26" s="216"/>
      <c r="G26" s="209"/>
      <c r="H26" s="210"/>
      <c r="I26" s="72" t="s">
        <v>48</v>
      </c>
      <c r="J26" s="151">
        <v>20000</v>
      </c>
      <c r="K26" s="160">
        <v>0.001</v>
      </c>
      <c r="L26" s="129">
        <v>2000000</v>
      </c>
      <c r="M26" s="130"/>
      <c r="N26" s="161"/>
      <c r="O26" s="128">
        <v>0.00075</v>
      </c>
      <c r="P26" s="131">
        <v>1500000</v>
      </c>
      <c r="Q26" s="131"/>
      <c r="R26" s="131"/>
      <c r="S26" s="138">
        <v>0.0005</v>
      </c>
      <c r="T26" s="129">
        <v>1000000</v>
      </c>
      <c r="U26" s="129"/>
      <c r="V26" s="132"/>
      <c r="W26" s="138">
        <v>0.000375</v>
      </c>
      <c r="X26" s="129">
        <v>750000</v>
      </c>
      <c r="Y26" s="129"/>
      <c r="Z26" s="132"/>
      <c r="AA26" s="138">
        <v>0.00025</v>
      </c>
      <c r="AB26" s="129">
        <v>500000</v>
      </c>
      <c r="AC26" s="129"/>
      <c r="AD26" s="132"/>
      <c r="AG26" s="60"/>
      <c r="AH26" s="83"/>
      <c r="AI26" s="211"/>
      <c r="AJ26" s="211"/>
      <c r="AK26" s="212"/>
      <c r="AL26" s="60"/>
      <c r="AO26" s="93"/>
    </row>
    <row r="27" spans="6:19" ht="12.75">
      <c r="F27" s="215"/>
      <c r="G27" s="211"/>
      <c r="H27" s="212"/>
      <c r="J27" s="42"/>
      <c r="K27" s="43"/>
      <c r="L27" s="17"/>
      <c r="O27" s="80"/>
      <c r="P27" s="10"/>
      <c r="Q27" s="10"/>
      <c r="R27" s="10"/>
      <c r="S27" s="10"/>
    </row>
    <row r="28" spans="5:19" ht="12.75">
      <c r="E28" s="206"/>
      <c r="F28" s="213"/>
      <c r="G28" s="211"/>
      <c r="H28" s="214"/>
      <c r="O28" s="80"/>
      <c r="P28" s="10"/>
      <c r="Q28" s="10"/>
      <c r="R28" s="10"/>
      <c r="S28" s="10"/>
    </row>
    <row r="29" spans="6:19" ht="12.75">
      <c r="F29" s="215"/>
      <c r="G29" s="211"/>
      <c r="H29" s="214"/>
      <c r="O29" s="80"/>
      <c r="P29" s="10"/>
      <c r="Q29" s="10"/>
      <c r="R29" s="10"/>
      <c r="S29" s="10"/>
    </row>
    <row r="30" spans="6:19" ht="12.75">
      <c r="F30" s="215"/>
      <c r="G30" s="211"/>
      <c r="H30" s="214"/>
      <c r="O30" s="80"/>
      <c r="P30" s="10"/>
      <c r="Q30" s="10"/>
      <c r="R30" s="10"/>
      <c r="S30" s="10"/>
    </row>
    <row r="31" spans="6:8" ht="12.75">
      <c r="F31" s="211"/>
      <c r="G31" s="211"/>
      <c r="H31" s="212"/>
    </row>
    <row r="32" spans="6:8" ht="12.75">
      <c r="F32" s="211"/>
      <c r="G32" s="211"/>
      <c r="H32" s="212"/>
    </row>
    <row r="33" spans="6:8" ht="12.75">
      <c r="F33" s="211"/>
      <c r="G33" s="211"/>
      <c r="H33" s="212"/>
    </row>
    <row r="34" ht="12.75">
      <c r="H34" s="207"/>
    </row>
    <row r="35" ht="12.75">
      <c r="H35" s="207"/>
    </row>
    <row r="36" ht="12.75">
      <c r="H36" s="207"/>
    </row>
    <row r="37" ht="12.75">
      <c r="H37" s="207"/>
    </row>
  </sheetData>
  <mergeCells count="11">
    <mergeCell ref="C2:F2"/>
    <mergeCell ref="B3:F3"/>
    <mergeCell ref="AJ18:AJ19"/>
    <mergeCell ref="H12:H13"/>
    <mergeCell ref="S9:V9"/>
    <mergeCell ref="W9:Z9"/>
    <mergeCell ref="AA9:AD9"/>
    <mergeCell ref="O9:R9"/>
    <mergeCell ref="J9:N9"/>
    <mergeCell ref="C8:D8"/>
    <mergeCell ref="I9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27"/>
  <sheetViews>
    <sheetView zoomScale="90" zoomScaleNormal="90" workbookViewId="0" topLeftCell="A7">
      <selection activeCell="D20" sqref="D20"/>
    </sheetView>
  </sheetViews>
  <sheetFormatPr defaultColWidth="9.140625" defaultRowHeight="12.75"/>
  <cols>
    <col min="2" max="2" width="26.421875" style="0" customWidth="1"/>
    <col min="3" max="3" width="0.13671875" style="0" customWidth="1"/>
    <col min="4" max="4" width="12.7109375" style="0" customWidth="1"/>
    <col min="5" max="5" width="12.28125" style="0" customWidth="1"/>
    <col min="6" max="6" width="10.28125" style="0" bestFit="1" customWidth="1"/>
    <col min="8" max="8" width="9.7109375" style="0" hidden="1" customWidth="1"/>
    <col min="9" max="9" width="12.00390625" style="0" customWidth="1"/>
    <col min="10" max="10" width="12.57421875" style="0" customWidth="1"/>
    <col min="11" max="11" width="11.57421875" style="0" customWidth="1"/>
    <col min="12" max="12" width="8.8515625" style="0" customWidth="1"/>
    <col min="13" max="13" width="8.28125" style="0" hidden="1" customWidth="1"/>
    <col min="14" max="15" width="12.421875" style="0" customWidth="1"/>
    <col min="16" max="16" width="12.7109375" style="0" customWidth="1"/>
    <col min="18" max="18" width="0.2890625" style="0" customWidth="1"/>
    <col min="19" max="20" width="12.421875" style="0" customWidth="1"/>
    <col min="21" max="21" width="12.57421875" style="0" customWidth="1"/>
    <col min="23" max="23" width="0.42578125" style="0" customWidth="1"/>
    <col min="24" max="25" width="12.140625" style="0" customWidth="1"/>
    <col min="26" max="26" width="12.8515625" style="0" customWidth="1"/>
  </cols>
  <sheetData>
    <row r="3" spans="3:5" ht="12.75">
      <c r="C3" s="1" t="s">
        <v>0</v>
      </c>
      <c r="D3" s="1"/>
      <c r="E3" s="1"/>
    </row>
    <row r="5" spans="11:12" ht="15.75">
      <c r="K5" s="2" t="s">
        <v>28</v>
      </c>
      <c r="L5" s="3"/>
    </row>
    <row r="6" spans="8:12" ht="16.5" thickBot="1">
      <c r="H6" s="4"/>
      <c r="I6" s="4"/>
      <c r="J6" s="4"/>
      <c r="K6" s="5"/>
      <c r="L6" s="6"/>
    </row>
    <row r="7" spans="2:27" ht="14.25" customHeight="1">
      <c r="B7" s="245" t="s">
        <v>7</v>
      </c>
      <c r="C7" s="253" t="s">
        <v>24</v>
      </c>
      <c r="D7" s="253"/>
      <c r="E7" s="253"/>
      <c r="F7" s="253"/>
      <c r="G7" s="253"/>
      <c r="H7" s="253"/>
      <c r="I7" s="253"/>
      <c r="J7" s="253"/>
      <c r="K7" s="253"/>
      <c r="L7" s="253"/>
      <c r="M7" s="254" t="s">
        <v>25</v>
      </c>
      <c r="N7" s="254"/>
      <c r="O7" s="254"/>
      <c r="P7" s="254"/>
      <c r="Q7" s="254"/>
      <c r="R7" s="254"/>
      <c r="S7" s="254"/>
      <c r="T7" s="254"/>
      <c r="U7" s="254"/>
      <c r="V7" s="254"/>
      <c r="W7" s="255" t="s">
        <v>26</v>
      </c>
      <c r="X7" s="255"/>
      <c r="Y7" s="255"/>
      <c r="Z7" s="255"/>
      <c r="AA7" s="256"/>
    </row>
    <row r="8" spans="2:27" ht="18.75" customHeight="1">
      <c r="B8" s="246"/>
      <c r="C8" s="248" t="s">
        <v>1</v>
      </c>
      <c r="D8" s="249"/>
      <c r="E8" s="249"/>
      <c r="F8" s="249"/>
      <c r="G8" s="249"/>
      <c r="H8" s="250" t="s">
        <v>2</v>
      </c>
      <c r="I8" s="250"/>
      <c r="J8" s="250"/>
      <c r="K8" s="250"/>
      <c r="L8" s="250"/>
      <c r="M8" s="249" t="s">
        <v>1</v>
      </c>
      <c r="N8" s="249"/>
      <c r="O8" s="249"/>
      <c r="P8" s="249"/>
      <c r="Q8" s="249"/>
      <c r="R8" s="250" t="s">
        <v>2</v>
      </c>
      <c r="S8" s="250"/>
      <c r="T8" s="250"/>
      <c r="U8" s="250"/>
      <c r="V8" s="250"/>
      <c r="W8" s="10"/>
      <c r="X8" s="10"/>
      <c r="Y8" s="10"/>
      <c r="Z8" s="10"/>
      <c r="AA8" s="11"/>
    </row>
    <row r="9" spans="2:27" ht="20.25" customHeight="1" thickBot="1">
      <c r="B9" s="247"/>
      <c r="C9" s="251" t="s">
        <v>3</v>
      </c>
      <c r="D9" s="252"/>
      <c r="E9" s="9" t="s">
        <v>27</v>
      </c>
      <c r="F9" s="8" t="s">
        <v>5</v>
      </c>
      <c r="G9" s="9" t="s">
        <v>4</v>
      </c>
      <c r="H9" s="252" t="s">
        <v>3</v>
      </c>
      <c r="I9" s="252"/>
      <c r="J9" s="9" t="s">
        <v>27</v>
      </c>
      <c r="K9" s="8" t="s">
        <v>5</v>
      </c>
      <c r="L9" s="9" t="s">
        <v>4</v>
      </c>
      <c r="M9" s="252" t="s">
        <v>3</v>
      </c>
      <c r="N9" s="252"/>
      <c r="O9" s="9" t="s">
        <v>27</v>
      </c>
      <c r="P9" s="8" t="s">
        <v>5</v>
      </c>
      <c r="Q9" s="9" t="s">
        <v>4</v>
      </c>
      <c r="R9" s="252" t="s">
        <v>3</v>
      </c>
      <c r="S9" s="252"/>
      <c r="T9" s="9" t="s">
        <v>27</v>
      </c>
      <c r="U9" s="8" t="s">
        <v>5</v>
      </c>
      <c r="V9" s="9" t="s">
        <v>4</v>
      </c>
      <c r="W9" s="252" t="s">
        <v>3</v>
      </c>
      <c r="X9" s="252"/>
      <c r="Y9" s="9" t="s">
        <v>27</v>
      </c>
      <c r="Z9" s="8" t="s">
        <v>5</v>
      </c>
      <c r="AA9" s="9" t="s">
        <v>4</v>
      </c>
    </row>
    <row r="10" spans="2:27" ht="12.75">
      <c r="B10" s="3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</row>
    <row r="11" spans="2:27" ht="15">
      <c r="B11" s="39" t="s">
        <v>20</v>
      </c>
      <c r="C11" s="10">
        <v>0.2</v>
      </c>
      <c r="D11" s="36">
        <f>C11*2</f>
        <v>0.4</v>
      </c>
      <c r="E11" s="7">
        <v>2</v>
      </c>
      <c r="F11" s="7">
        <f>(E11*D11)*1000</f>
        <v>800</v>
      </c>
      <c r="G11" s="10">
        <v>0</v>
      </c>
      <c r="H11" s="14">
        <v>0.015</v>
      </c>
      <c r="I11" s="36">
        <f>H11*2</f>
        <v>0.03</v>
      </c>
      <c r="J11" s="7">
        <v>2</v>
      </c>
      <c r="K11" s="7">
        <f>(J11*I11)*1000</f>
        <v>60</v>
      </c>
      <c r="L11" s="10">
        <v>0</v>
      </c>
      <c r="M11" s="10">
        <v>0.1</v>
      </c>
      <c r="N11" s="36">
        <f>M11*2</f>
        <v>0.2</v>
      </c>
      <c r="O11" s="7">
        <v>2</v>
      </c>
      <c r="P11" s="7">
        <f>(O11*N11)*1000</f>
        <v>400</v>
      </c>
      <c r="Q11" s="10">
        <v>0</v>
      </c>
      <c r="R11" s="10">
        <v>0.075</v>
      </c>
      <c r="S11" s="36">
        <f>R11*2</f>
        <v>0.15</v>
      </c>
      <c r="T11" s="7">
        <v>2</v>
      </c>
      <c r="U11" s="7">
        <f>(T11*S11)*1000</f>
        <v>300</v>
      </c>
      <c r="V11" s="10">
        <v>0</v>
      </c>
      <c r="W11" s="10">
        <v>0.05</v>
      </c>
      <c r="X11" s="36">
        <f>W11*2</f>
        <v>0.1</v>
      </c>
      <c r="Y11" s="7">
        <v>2</v>
      </c>
      <c r="Z11" s="7">
        <f>(Y11*X11)*1000</f>
        <v>200</v>
      </c>
      <c r="AA11" s="11">
        <v>0</v>
      </c>
    </row>
    <row r="12" spans="2:27" ht="15">
      <c r="B12" s="39" t="s">
        <v>21</v>
      </c>
      <c r="C12" s="10">
        <v>0.04</v>
      </c>
      <c r="D12" s="36">
        <f>C12*2</f>
        <v>0.08</v>
      </c>
      <c r="E12" s="7">
        <v>15</v>
      </c>
      <c r="F12" s="7">
        <f>(E12*D12)*1000</f>
        <v>1200</v>
      </c>
      <c r="G12" s="17">
        <f>(D11*2.5)*1000</f>
        <v>1000</v>
      </c>
      <c r="H12" s="14">
        <v>0.03</v>
      </c>
      <c r="I12" s="36">
        <f aca="true" t="shared" si="0" ref="I12:I26">H12*2</f>
        <v>0.06</v>
      </c>
      <c r="J12" s="7">
        <v>15</v>
      </c>
      <c r="K12" s="7">
        <f>(J12*I12)*1000</f>
        <v>899.9999999999999</v>
      </c>
      <c r="L12" s="17">
        <v>800</v>
      </c>
      <c r="M12" s="10">
        <v>0.02</v>
      </c>
      <c r="N12" s="36">
        <f aca="true" t="shared" si="1" ref="N12:N26">M12*2</f>
        <v>0.04</v>
      </c>
      <c r="O12" s="7">
        <v>15</v>
      </c>
      <c r="P12" s="7">
        <f>(O12*N12)*1000</f>
        <v>600</v>
      </c>
      <c r="Q12" s="17">
        <f>(N11*2.5)*1000</f>
        <v>500</v>
      </c>
      <c r="R12" s="10">
        <v>0.015</v>
      </c>
      <c r="S12" s="36">
        <f aca="true" t="shared" si="2" ref="S12:S26">R12*2</f>
        <v>0.03</v>
      </c>
      <c r="T12" s="7">
        <v>15</v>
      </c>
      <c r="U12" s="7">
        <f>(T12*S12)*1000</f>
        <v>449.99999999999994</v>
      </c>
      <c r="V12" s="17">
        <v>400</v>
      </c>
      <c r="W12" s="10">
        <v>0.01</v>
      </c>
      <c r="X12" s="36">
        <f aca="true" t="shared" si="3" ref="X12:X26">W12*2</f>
        <v>0.02</v>
      </c>
      <c r="Y12" s="7">
        <v>15</v>
      </c>
      <c r="Z12" s="7">
        <f>(Y12*X12)*1000</f>
        <v>300</v>
      </c>
      <c r="AA12" s="18">
        <v>300</v>
      </c>
    </row>
    <row r="13" spans="2:27" ht="15">
      <c r="B13" s="39" t="s">
        <v>22</v>
      </c>
      <c r="C13" s="10">
        <v>0.025</v>
      </c>
      <c r="D13" s="36">
        <f aca="true" t="shared" si="4" ref="D13:D24">C13*2</f>
        <v>0.05</v>
      </c>
      <c r="E13" s="7">
        <v>30</v>
      </c>
      <c r="F13" s="7">
        <f>(E13*D13)*1000</f>
        <v>1500</v>
      </c>
      <c r="G13" s="10">
        <f>(D12*25)*1000</f>
        <v>2000</v>
      </c>
      <c r="H13" s="15">
        <v>0.01875</v>
      </c>
      <c r="I13" s="36">
        <f t="shared" si="0"/>
        <v>0.0375</v>
      </c>
      <c r="J13" s="7">
        <v>30</v>
      </c>
      <c r="K13" s="7">
        <f>(J13*I13)*1000</f>
        <v>1125</v>
      </c>
      <c r="L13" s="10">
        <f>(I12*25)*1000</f>
        <v>1500</v>
      </c>
      <c r="M13" s="10">
        <v>0.0125</v>
      </c>
      <c r="N13" s="36">
        <f t="shared" si="1"/>
        <v>0.025</v>
      </c>
      <c r="O13" s="7">
        <v>30</v>
      </c>
      <c r="P13" s="7">
        <f>(O13*N13)*1000</f>
        <v>750</v>
      </c>
      <c r="Q13" s="10">
        <f>(N12*25)*1000</f>
        <v>1000</v>
      </c>
      <c r="R13" s="10">
        <v>0.00935</v>
      </c>
      <c r="S13" s="36">
        <f t="shared" si="2"/>
        <v>0.0187</v>
      </c>
      <c r="T13" s="7">
        <v>30</v>
      </c>
      <c r="U13" s="7">
        <f>(T13*S13)*1000</f>
        <v>561</v>
      </c>
      <c r="V13" s="10">
        <v>800</v>
      </c>
      <c r="W13" s="15">
        <v>0.00625</v>
      </c>
      <c r="X13" s="36">
        <f t="shared" si="3"/>
        <v>0.0125</v>
      </c>
      <c r="Y13" s="7">
        <v>30</v>
      </c>
      <c r="Z13" s="7">
        <f>(Y13*X13)*1000</f>
        <v>375</v>
      </c>
      <c r="AA13" s="11">
        <f>(X12*25)*1000</f>
        <v>500</v>
      </c>
    </row>
    <row r="14" spans="2:27" ht="15">
      <c r="B14" s="39" t="s">
        <v>23</v>
      </c>
      <c r="C14" s="10">
        <v>0.025</v>
      </c>
      <c r="D14" s="36">
        <f t="shared" si="4"/>
        <v>0.05</v>
      </c>
      <c r="E14" s="7">
        <v>80</v>
      </c>
      <c r="F14" s="7">
        <f>(E14*D14)*1000</f>
        <v>4000</v>
      </c>
      <c r="G14" s="10">
        <f>(D13*50)*1000</f>
        <v>2500</v>
      </c>
      <c r="H14" s="15">
        <v>0.01875</v>
      </c>
      <c r="I14" s="36">
        <f t="shared" si="0"/>
        <v>0.0375</v>
      </c>
      <c r="J14" s="7">
        <v>80</v>
      </c>
      <c r="K14" s="7">
        <f>(J14*I14)*1000</f>
        <v>3000</v>
      </c>
      <c r="L14" s="10">
        <v>1900</v>
      </c>
      <c r="M14" s="10">
        <v>0.0125</v>
      </c>
      <c r="N14" s="36">
        <f t="shared" si="1"/>
        <v>0.025</v>
      </c>
      <c r="O14" s="7">
        <v>80</v>
      </c>
      <c r="P14" s="7">
        <f>(O14*N14)*1000</f>
        <v>2000</v>
      </c>
      <c r="Q14" s="10">
        <v>1300</v>
      </c>
      <c r="R14" s="10">
        <v>0.00935</v>
      </c>
      <c r="S14" s="36">
        <f t="shared" si="2"/>
        <v>0.0187</v>
      </c>
      <c r="T14" s="7">
        <v>80</v>
      </c>
      <c r="U14" s="7">
        <f>(T14*S14)*1000</f>
        <v>1496</v>
      </c>
      <c r="V14" s="10">
        <v>900</v>
      </c>
      <c r="W14" s="15">
        <v>0.00625</v>
      </c>
      <c r="X14" s="36">
        <f t="shared" si="3"/>
        <v>0.0125</v>
      </c>
      <c r="Y14" s="7">
        <v>80</v>
      </c>
      <c r="Z14" s="7">
        <f>(Y14*X14)*1000</f>
        <v>1000</v>
      </c>
      <c r="AA14" s="11">
        <v>600</v>
      </c>
    </row>
    <row r="15" spans="2:27" ht="15">
      <c r="B15" s="40" t="s">
        <v>10</v>
      </c>
      <c r="C15" s="10">
        <v>0.025</v>
      </c>
      <c r="D15" s="36">
        <f t="shared" si="4"/>
        <v>0.05</v>
      </c>
      <c r="E15" s="7">
        <v>2</v>
      </c>
      <c r="F15" s="7">
        <f aca="true" t="shared" si="5" ref="F15:F26">(E15*D15)*100000</f>
        <v>10000</v>
      </c>
      <c r="G15" s="20">
        <f>((D14*1)*100000)</f>
        <v>5000</v>
      </c>
      <c r="H15" s="10">
        <v>0.0225</v>
      </c>
      <c r="I15" s="36">
        <f t="shared" si="0"/>
        <v>0.045</v>
      </c>
      <c r="J15" s="7">
        <v>2</v>
      </c>
      <c r="K15" s="7">
        <f>(J15*I15)*100000</f>
        <v>9000</v>
      </c>
      <c r="L15" s="20">
        <v>3800</v>
      </c>
      <c r="M15" s="10">
        <v>0.0125</v>
      </c>
      <c r="N15" s="36">
        <f t="shared" si="1"/>
        <v>0.025</v>
      </c>
      <c r="O15" s="7">
        <v>2</v>
      </c>
      <c r="P15" s="7">
        <f>(O15*N15)*100000</f>
        <v>5000</v>
      </c>
      <c r="Q15" s="20">
        <f>((N14*1)*100000)</f>
        <v>2500</v>
      </c>
      <c r="R15" s="10">
        <v>0.00935</v>
      </c>
      <c r="S15" s="36">
        <f t="shared" si="2"/>
        <v>0.0187</v>
      </c>
      <c r="T15" s="7">
        <v>2</v>
      </c>
      <c r="U15" s="7">
        <f>(T15*S15)*100000</f>
        <v>3740.0000000000005</v>
      </c>
      <c r="V15" s="20">
        <v>1900</v>
      </c>
      <c r="W15" s="15">
        <v>0.00625</v>
      </c>
      <c r="X15" s="36">
        <f t="shared" si="3"/>
        <v>0.0125</v>
      </c>
      <c r="Y15" s="7">
        <v>2</v>
      </c>
      <c r="Z15" s="7">
        <f>(Y15*X15)*100000</f>
        <v>2500</v>
      </c>
      <c r="AA15" s="21">
        <v>1300</v>
      </c>
    </row>
    <row r="16" spans="2:27" ht="15">
      <c r="B16" s="40" t="s">
        <v>11</v>
      </c>
      <c r="C16" s="10">
        <v>0.03</v>
      </c>
      <c r="D16" s="36">
        <f t="shared" si="4"/>
        <v>0.06</v>
      </c>
      <c r="E16" s="7">
        <v>4</v>
      </c>
      <c r="F16" s="7">
        <f t="shared" si="5"/>
        <v>24000</v>
      </c>
      <c r="G16" s="10">
        <f>(D15*3)*100000</f>
        <v>15000.000000000002</v>
      </c>
      <c r="H16" s="15">
        <v>0.0225</v>
      </c>
      <c r="I16" s="36">
        <f t="shared" si="0"/>
        <v>0.045</v>
      </c>
      <c r="J16" s="7">
        <v>4</v>
      </c>
      <c r="K16" s="7">
        <f aca="true" t="shared" si="6" ref="K16:K26">(J16*I16)*100000</f>
        <v>18000</v>
      </c>
      <c r="L16" s="10">
        <v>11300</v>
      </c>
      <c r="M16" s="10">
        <v>0.015</v>
      </c>
      <c r="N16" s="36">
        <f t="shared" si="1"/>
        <v>0.03</v>
      </c>
      <c r="O16" s="7">
        <v>4</v>
      </c>
      <c r="P16" s="7">
        <f aca="true" t="shared" si="7" ref="P16:P26">(O16*N16)*100000</f>
        <v>12000</v>
      </c>
      <c r="Q16" s="10">
        <f>(N15*3)*100000</f>
        <v>7500.000000000001</v>
      </c>
      <c r="R16" s="10">
        <v>0.01125</v>
      </c>
      <c r="S16" s="36">
        <f t="shared" si="2"/>
        <v>0.0225</v>
      </c>
      <c r="T16" s="7">
        <v>4</v>
      </c>
      <c r="U16" s="7">
        <f>(T16*S16)*100000</f>
        <v>9000</v>
      </c>
      <c r="V16" s="10">
        <v>5600</v>
      </c>
      <c r="W16" s="15">
        <v>0.0075</v>
      </c>
      <c r="X16" s="36">
        <f t="shared" si="3"/>
        <v>0.015</v>
      </c>
      <c r="Y16" s="7">
        <v>4</v>
      </c>
      <c r="Z16" s="7">
        <f aca="true" t="shared" si="8" ref="Z16:Z26">(Y16*X16)*100000</f>
        <v>6000</v>
      </c>
      <c r="AA16" s="11">
        <v>3800</v>
      </c>
    </row>
    <row r="17" spans="2:27" ht="15">
      <c r="B17" s="40" t="s">
        <v>12</v>
      </c>
      <c r="C17" s="10">
        <v>0.03</v>
      </c>
      <c r="D17" s="36">
        <f t="shared" si="4"/>
        <v>0.06</v>
      </c>
      <c r="E17" s="7">
        <v>8</v>
      </c>
      <c r="F17" s="7">
        <f t="shared" si="5"/>
        <v>48000</v>
      </c>
      <c r="G17" s="10">
        <f>(D16*5)*100000</f>
        <v>30000</v>
      </c>
      <c r="H17" s="15">
        <v>0.0225</v>
      </c>
      <c r="I17" s="36">
        <f t="shared" si="0"/>
        <v>0.045</v>
      </c>
      <c r="J17" s="7">
        <v>8</v>
      </c>
      <c r="K17" s="7">
        <f t="shared" si="6"/>
        <v>36000</v>
      </c>
      <c r="L17" s="10">
        <f>(I16*5)*100000</f>
        <v>22499.999999999996</v>
      </c>
      <c r="M17" s="10">
        <v>0.015</v>
      </c>
      <c r="N17" s="36">
        <f t="shared" si="1"/>
        <v>0.03</v>
      </c>
      <c r="O17" s="7">
        <v>8</v>
      </c>
      <c r="P17" s="7">
        <f t="shared" si="7"/>
        <v>24000</v>
      </c>
      <c r="Q17" s="10">
        <f>(N16*5)*100000</f>
        <v>15000</v>
      </c>
      <c r="R17" s="10">
        <v>0.01125</v>
      </c>
      <c r="S17" s="36">
        <f t="shared" si="2"/>
        <v>0.0225</v>
      </c>
      <c r="T17" s="7">
        <v>8</v>
      </c>
      <c r="U17" s="7">
        <f aca="true" t="shared" si="9" ref="U17:U25">(T17*S17)*100000</f>
        <v>18000</v>
      </c>
      <c r="V17" s="10">
        <v>11300</v>
      </c>
      <c r="W17" s="15">
        <v>0.0075</v>
      </c>
      <c r="X17" s="36">
        <f t="shared" si="3"/>
        <v>0.015</v>
      </c>
      <c r="Y17" s="7">
        <v>8</v>
      </c>
      <c r="Z17" s="7">
        <f t="shared" si="8"/>
        <v>12000</v>
      </c>
      <c r="AA17" s="11">
        <f>(X16*5)*100000</f>
        <v>7500</v>
      </c>
    </row>
    <row r="18" spans="2:27" ht="15">
      <c r="B18" s="40" t="s">
        <v>13</v>
      </c>
      <c r="C18" s="10">
        <v>0.015</v>
      </c>
      <c r="D18" s="36">
        <f t="shared" si="4"/>
        <v>0.03</v>
      </c>
      <c r="E18" s="7">
        <v>15</v>
      </c>
      <c r="F18" s="7">
        <f t="shared" si="5"/>
        <v>44999.99999999999</v>
      </c>
      <c r="G18" s="10">
        <f>(D17*10)*100000</f>
        <v>60000</v>
      </c>
      <c r="H18" s="15">
        <v>0.01125</v>
      </c>
      <c r="I18" s="36">
        <f t="shared" si="0"/>
        <v>0.0225</v>
      </c>
      <c r="J18" s="7">
        <v>15</v>
      </c>
      <c r="K18" s="7">
        <f t="shared" si="6"/>
        <v>33750</v>
      </c>
      <c r="L18" s="10">
        <f>(I17*10)*100000</f>
        <v>44999.99999999999</v>
      </c>
      <c r="M18" s="10">
        <v>0.0075</v>
      </c>
      <c r="N18" s="36">
        <f t="shared" si="1"/>
        <v>0.015</v>
      </c>
      <c r="O18" s="7">
        <v>15</v>
      </c>
      <c r="P18" s="7">
        <f t="shared" si="7"/>
        <v>22499.999999999996</v>
      </c>
      <c r="Q18" s="10">
        <f>(N17*10)*100000</f>
        <v>30000</v>
      </c>
      <c r="R18" s="10">
        <v>0.0056</v>
      </c>
      <c r="S18" s="36">
        <f t="shared" si="2"/>
        <v>0.0112</v>
      </c>
      <c r="T18" s="7">
        <v>15</v>
      </c>
      <c r="U18" s="7">
        <f t="shared" si="9"/>
        <v>16800</v>
      </c>
      <c r="V18" s="10">
        <f>(S17*10)*100000</f>
        <v>22499.999999999996</v>
      </c>
      <c r="W18" s="15">
        <v>0.00375</v>
      </c>
      <c r="X18" s="36">
        <f t="shared" si="3"/>
        <v>0.0075</v>
      </c>
      <c r="Y18" s="7">
        <v>15</v>
      </c>
      <c r="Z18" s="7">
        <f t="shared" si="8"/>
        <v>11249.999999999998</v>
      </c>
      <c r="AA18" s="11">
        <f>(X17*10)*100000</f>
        <v>15000</v>
      </c>
    </row>
    <row r="19" spans="2:27" ht="15">
      <c r="B19" s="40" t="s">
        <v>14</v>
      </c>
      <c r="C19" s="14">
        <v>0.01</v>
      </c>
      <c r="D19" s="36">
        <f t="shared" si="4"/>
        <v>0.02</v>
      </c>
      <c r="E19" s="7">
        <v>30</v>
      </c>
      <c r="F19" s="7">
        <f t="shared" si="5"/>
        <v>60000</v>
      </c>
      <c r="G19" s="10">
        <f>(D18*25)*100000</f>
        <v>75000</v>
      </c>
      <c r="H19" s="15">
        <v>0.0075</v>
      </c>
      <c r="I19" s="36">
        <f t="shared" si="0"/>
        <v>0.015</v>
      </c>
      <c r="J19" s="7">
        <v>30</v>
      </c>
      <c r="K19" s="7">
        <f t="shared" si="6"/>
        <v>44999.99999999999</v>
      </c>
      <c r="L19" s="10">
        <v>56300</v>
      </c>
      <c r="M19" s="16">
        <v>0.005</v>
      </c>
      <c r="N19" s="36">
        <f t="shared" si="1"/>
        <v>0.01</v>
      </c>
      <c r="O19" s="7">
        <v>30</v>
      </c>
      <c r="P19" s="7">
        <f t="shared" si="7"/>
        <v>30000</v>
      </c>
      <c r="Q19" s="10">
        <f>(N18*25)*100000</f>
        <v>37500</v>
      </c>
      <c r="R19" s="10">
        <v>0.00375</v>
      </c>
      <c r="S19" s="36">
        <f t="shared" si="2"/>
        <v>0.0075</v>
      </c>
      <c r="T19" s="7">
        <v>30</v>
      </c>
      <c r="U19" s="7">
        <f t="shared" si="9"/>
        <v>22499.999999999996</v>
      </c>
      <c r="V19" s="10">
        <f>(S18*25)*100000</f>
        <v>27999.999999999996</v>
      </c>
      <c r="W19" s="15">
        <v>0.0025</v>
      </c>
      <c r="X19" s="36">
        <f t="shared" si="3"/>
        <v>0.005</v>
      </c>
      <c r="Y19" s="7">
        <v>30</v>
      </c>
      <c r="Z19" s="7">
        <f t="shared" si="8"/>
        <v>15000</v>
      </c>
      <c r="AA19" s="11">
        <v>18800</v>
      </c>
    </row>
    <row r="20" spans="2:27" ht="15">
      <c r="B20" s="40" t="s">
        <v>15</v>
      </c>
      <c r="C20" s="10">
        <v>0.0075</v>
      </c>
      <c r="D20" s="36">
        <f t="shared" si="4"/>
        <v>0.015</v>
      </c>
      <c r="E20" s="7">
        <v>80</v>
      </c>
      <c r="F20" s="7">
        <f t="shared" si="5"/>
        <v>120000</v>
      </c>
      <c r="G20" s="10">
        <f>(D19*50)*100000</f>
        <v>100000</v>
      </c>
      <c r="H20" s="15">
        <v>0.00625</v>
      </c>
      <c r="I20" s="36">
        <f t="shared" si="0"/>
        <v>0.0125</v>
      </c>
      <c r="J20" s="7">
        <v>80</v>
      </c>
      <c r="K20" s="7">
        <f t="shared" si="6"/>
        <v>100000</v>
      </c>
      <c r="L20" s="10">
        <f>(I19*50)*100000</f>
        <v>75000</v>
      </c>
      <c r="M20" s="10">
        <v>0.00375</v>
      </c>
      <c r="N20" s="36">
        <f t="shared" si="1"/>
        <v>0.0075</v>
      </c>
      <c r="O20" s="7">
        <v>80</v>
      </c>
      <c r="P20" s="7">
        <f t="shared" si="7"/>
        <v>60000</v>
      </c>
      <c r="Q20" s="10">
        <f>(N19*50)*100000</f>
        <v>50000</v>
      </c>
      <c r="R20" s="15">
        <v>0.0028</v>
      </c>
      <c r="S20" s="36">
        <f t="shared" si="2"/>
        <v>0.0056</v>
      </c>
      <c r="T20" s="7">
        <v>80</v>
      </c>
      <c r="U20" s="7">
        <f t="shared" si="9"/>
        <v>44800</v>
      </c>
      <c r="V20" s="10">
        <f>(S19*50)*100000</f>
        <v>37500</v>
      </c>
      <c r="W20" s="22">
        <v>0.001875</v>
      </c>
      <c r="X20" s="36">
        <f t="shared" si="3"/>
        <v>0.00375</v>
      </c>
      <c r="Y20" s="7">
        <v>80</v>
      </c>
      <c r="Z20" s="7">
        <f t="shared" si="8"/>
        <v>30000</v>
      </c>
      <c r="AA20" s="11">
        <f>(X19*50)*100000</f>
        <v>25000</v>
      </c>
    </row>
    <row r="21" spans="2:27" ht="15">
      <c r="B21" s="40" t="s">
        <v>16</v>
      </c>
      <c r="C21" s="10">
        <v>0.003</v>
      </c>
      <c r="D21" s="36">
        <f t="shared" si="4"/>
        <v>0.006</v>
      </c>
      <c r="E21" s="7">
        <v>300</v>
      </c>
      <c r="F21" s="7">
        <f t="shared" si="5"/>
        <v>180000</v>
      </c>
      <c r="G21" s="10">
        <f>(D20*100)*100000</f>
        <v>150000</v>
      </c>
      <c r="H21" s="22">
        <v>0.00225</v>
      </c>
      <c r="I21" s="36">
        <f t="shared" si="0"/>
        <v>0.0045</v>
      </c>
      <c r="J21" s="7">
        <v>300</v>
      </c>
      <c r="K21" s="7">
        <f t="shared" si="6"/>
        <v>135000</v>
      </c>
      <c r="L21" s="10">
        <f>(I20*100)*100000</f>
        <v>125000</v>
      </c>
      <c r="M21" s="15">
        <v>0.0015</v>
      </c>
      <c r="N21" s="36">
        <f t="shared" si="1"/>
        <v>0.003</v>
      </c>
      <c r="O21" s="7">
        <v>300</v>
      </c>
      <c r="P21" s="7">
        <f t="shared" si="7"/>
        <v>90000</v>
      </c>
      <c r="Q21" s="10">
        <f>(N20*100)*100000</f>
        <v>75000</v>
      </c>
      <c r="R21" s="15">
        <v>0.0011</v>
      </c>
      <c r="S21" s="36">
        <f t="shared" si="2"/>
        <v>0.0022</v>
      </c>
      <c r="T21" s="7">
        <v>300</v>
      </c>
      <c r="U21" s="7">
        <f t="shared" si="9"/>
        <v>66000</v>
      </c>
      <c r="V21" s="10">
        <f>(S20*100)*100000</f>
        <v>55999.99999999999</v>
      </c>
      <c r="W21" s="22">
        <v>0.00075</v>
      </c>
      <c r="X21" s="36">
        <f t="shared" si="3"/>
        <v>0.0015</v>
      </c>
      <c r="Y21" s="7">
        <v>300</v>
      </c>
      <c r="Z21" s="7">
        <f t="shared" si="8"/>
        <v>45000</v>
      </c>
      <c r="AA21" s="11">
        <f>(X20*100)*100000</f>
        <v>37500</v>
      </c>
    </row>
    <row r="22" spans="2:27" ht="15">
      <c r="B22" s="40" t="s">
        <v>17</v>
      </c>
      <c r="C22" s="10">
        <v>0.0025</v>
      </c>
      <c r="D22" s="36">
        <f t="shared" si="4"/>
        <v>0.005</v>
      </c>
      <c r="E22" s="7">
        <v>800</v>
      </c>
      <c r="F22" s="7">
        <f t="shared" si="5"/>
        <v>400000</v>
      </c>
      <c r="G22" s="10">
        <f>(D21*500)*100000</f>
        <v>300000</v>
      </c>
      <c r="H22" s="22">
        <v>0.001875</v>
      </c>
      <c r="I22" s="36">
        <f t="shared" si="0"/>
        <v>0.00375</v>
      </c>
      <c r="J22" s="7">
        <v>800</v>
      </c>
      <c r="K22" s="7">
        <f t="shared" si="6"/>
        <v>300000</v>
      </c>
      <c r="L22" s="10">
        <f>(I21*500)*100000</f>
        <v>225000</v>
      </c>
      <c r="M22" s="10">
        <v>0.00125</v>
      </c>
      <c r="N22" s="36">
        <f t="shared" si="1"/>
        <v>0.0025</v>
      </c>
      <c r="O22" s="7">
        <v>800</v>
      </c>
      <c r="P22" s="7">
        <f t="shared" si="7"/>
        <v>200000</v>
      </c>
      <c r="Q22" s="10">
        <f>(N21*500)*100000</f>
        <v>150000</v>
      </c>
      <c r="R22" s="22">
        <v>0.000935</v>
      </c>
      <c r="S22" s="36">
        <f t="shared" si="2"/>
        <v>0.00187</v>
      </c>
      <c r="T22" s="7">
        <v>800</v>
      </c>
      <c r="U22" s="7">
        <f>(T22*S22)*100000</f>
        <v>149600</v>
      </c>
      <c r="V22" s="10">
        <f>(S21*500)*100000</f>
        <v>110000.00000000001</v>
      </c>
      <c r="W22" s="22">
        <v>0.000625</v>
      </c>
      <c r="X22" s="36">
        <f t="shared" si="3"/>
        <v>0.00125</v>
      </c>
      <c r="Y22" s="7">
        <v>800</v>
      </c>
      <c r="Z22" s="7">
        <f t="shared" si="8"/>
        <v>100000</v>
      </c>
      <c r="AA22" s="11">
        <f>(X21*500)*100000</f>
        <v>75000</v>
      </c>
    </row>
    <row r="23" spans="2:27" ht="15">
      <c r="B23" s="40" t="s">
        <v>18</v>
      </c>
      <c r="C23" s="10">
        <v>0.0007</v>
      </c>
      <c r="D23" s="36">
        <f t="shared" si="4"/>
        <v>0.0014</v>
      </c>
      <c r="E23" s="7">
        <v>3000</v>
      </c>
      <c r="F23" s="7">
        <f t="shared" si="5"/>
        <v>420000</v>
      </c>
      <c r="G23" s="10">
        <f>(D22*1000)*100000</f>
        <v>500000</v>
      </c>
      <c r="H23" s="22">
        <v>0.000525</v>
      </c>
      <c r="I23" s="36">
        <f t="shared" si="0"/>
        <v>0.00105</v>
      </c>
      <c r="J23" s="7">
        <v>3000</v>
      </c>
      <c r="K23" s="7">
        <f t="shared" si="6"/>
        <v>315000</v>
      </c>
      <c r="L23" s="10">
        <f>(I22*1000)*100000</f>
        <v>375000</v>
      </c>
      <c r="M23" s="10">
        <v>0.00035</v>
      </c>
      <c r="N23" s="36">
        <f t="shared" si="1"/>
        <v>0.0007</v>
      </c>
      <c r="O23" s="7">
        <v>3000</v>
      </c>
      <c r="P23" s="7">
        <f t="shared" si="7"/>
        <v>210000</v>
      </c>
      <c r="Q23" s="10">
        <f>(N22*1000)*100000</f>
        <v>250000</v>
      </c>
      <c r="R23" s="23">
        <v>0.0002625</v>
      </c>
      <c r="S23" s="36">
        <f t="shared" si="2"/>
        <v>0.000525</v>
      </c>
      <c r="T23" s="7">
        <v>3000</v>
      </c>
      <c r="U23" s="7">
        <f t="shared" si="9"/>
        <v>157500</v>
      </c>
      <c r="V23" s="10">
        <v>187000</v>
      </c>
      <c r="W23" s="22">
        <v>0.000175</v>
      </c>
      <c r="X23" s="36">
        <f t="shared" si="3"/>
        <v>0.00035</v>
      </c>
      <c r="Y23" s="7">
        <v>3000</v>
      </c>
      <c r="Z23" s="7">
        <f t="shared" si="8"/>
        <v>105000</v>
      </c>
      <c r="AA23" s="11">
        <f>(X22*1000)*100000</f>
        <v>125000</v>
      </c>
    </row>
    <row r="24" spans="2:27" ht="15">
      <c r="B24" s="40" t="s">
        <v>8</v>
      </c>
      <c r="C24" s="10">
        <v>0.0005</v>
      </c>
      <c r="D24" s="36">
        <f t="shared" si="4"/>
        <v>0.001</v>
      </c>
      <c r="E24" s="7">
        <v>8000</v>
      </c>
      <c r="F24" s="7">
        <f t="shared" si="5"/>
        <v>800000</v>
      </c>
      <c r="G24" s="10">
        <f>(D23*5000)*100000</f>
        <v>700000</v>
      </c>
      <c r="H24" s="22">
        <v>0.000375</v>
      </c>
      <c r="I24" s="36">
        <f t="shared" si="0"/>
        <v>0.00075</v>
      </c>
      <c r="J24" s="7">
        <v>8000</v>
      </c>
      <c r="K24" s="7">
        <f t="shared" si="6"/>
        <v>600000</v>
      </c>
      <c r="L24" s="10">
        <f>(I23*5000)*100000</f>
        <v>525000</v>
      </c>
      <c r="M24" s="10">
        <v>0.00025</v>
      </c>
      <c r="N24" s="36">
        <f t="shared" si="1"/>
        <v>0.0005</v>
      </c>
      <c r="O24" s="7">
        <v>8000</v>
      </c>
      <c r="P24" s="7">
        <f t="shared" si="7"/>
        <v>400000</v>
      </c>
      <c r="Q24" s="10">
        <f>(N23*5000)*100000</f>
        <v>350000</v>
      </c>
      <c r="R24" s="23">
        <v>0.0001875</v>
      </c>
      <c r="S24" s="36">
        <f t="shared" si="2"/>
        <v>0.000375</v>
      </c>
      <c r="T24" s="7">
        <v>8000</v>
      </c>
      <c r="U24" s="7">
        <f t="shared" si="9"/>
        <v>300000</v>
      </c>
      <c r="V24" s="10">
        <f>(S23*5000)*100000</f>
        <v>262500</v>
      </c>
      <c r="W24" s="22">
        <v>0.000125</v>
      </c>
      <c r="X24" s="36">
        <f t="shared" si="3"/>
        <v>0.00025</v>
      </c>
      <c r="Y24" s="7">
        <v>8000</v>
      </c>
      <c r="Z24" s="7">
        <f t="shared" si="8"/>
        <v>200000</v>
      </c>
      <c r="AA24" s="11">
        <f>(X23*5000)*100000</f>
        <v>175000</v>
      </c>
    </row>
    <row r="25" spans="2:27" ht="15">
      <c r="B25" s="40" t="s">
        <v>9</v>
      </c>
      <c r="C25" s="10">
        <v>0.0005</v>
      </c>
      <c r="D25" s="36">
        <f>C25*2</f>
        <v>0.001</v>
      </c>
      <c r="E25" s="7">
        <v>15000</v>
      </c>
      <c r="F25" s="7">
        <f t="shared" si="5"/>
        <v>1500000</v>
      </c>
      <c r="G25" s="10">
        <f>(D24*10000)*100000</f>
        <v>1000000</v>
      </c>
      <c r="H25" s="22">
        <v>0.000375</v>
      </c>
      <c r="I25" s="36">
        <f t="shared" si="0"/>
        <v>0.00075</v>
      </c>
      <c r="J25" s="7">
        <v>15000</v>
      </c>
      <c r="K25" s="7">
        <f t="shared" si="6"/>
        <v>1125000</v>
      </c>
      <c r="L25" s="10">
        <f>(I24*10000)*100000</f>
        <v>750000</v>
      </c>
      <c r="M25" s="10">
        <v>0.00025</v>
      </c>
      <c r="N25" s="36">
        <f t="shared" si="1"/>
        <v>0.0005</v>
      </c>
      <c r="O25" s="7">
        <v>15000</v>
      </c>
      <c r="P25" s="7">
        <f t="shared" si="7"/>
        <v>750000</v>
      </c>
      <c r="Q25" s="10">
        <f>(N24*10000)*100000</f>
        <v>500000</v>
      </c>
      <c r="R25" s="23">
        <v>0.0001875</v>
      </c>
      <c r="S25" s="36">
        <f t="shared" si="2"/>
        <v>0.000375</v>
      </c>
      <c r="T25" s="7">
        <v>15000</v>
      </c>
      <c r="U25" s="7">
        <f t="shared" si="9"/>
        <v>562500</v>
      </c>
      <c r="V25" s="10">
        <f>(S24*10000)*100000</f>
        <v>375000</v>
      </c>
      <c r="W25" s="22">
        <v>0.000125</v>
      </c>
      <c r="X25" s="36">
        <f t="shared" si="3"/>
        <v>0.00025</v>
      </c>
      <c r="Y25" s="7">
        <v>15000</v>
      </c>
      <c r="Z25" s="7">
        <f t="shared" si="8"/>
        <v>375000</v>
      </c>
      <c r="AA25" s="11">
        <f>(X24*10000)*100000</f>
        <v>250000</v>
      </c>
    </row>
    <row r="26" spans="2:27" ht="15.75" thickBot="1">
      <c r="B26" s="41" t="s">
        <v>19</v>
      </c>
      <c r="C26" s="25">
        <v>0.0005</v>
      </c>
      <c r="D26" s="37">
        <f>C26*2</f>
        <v>0.001</v>
      </c>
      <c r="E26" s="7">
        <v>24000</v>
      </c>
      <c r="F26" s="7">
        <f t="shared" si="5"/>
        <v>2400000</v>
      </c>
      <c r="G26" s="25">
        <f>(D25*20000)*100000</f>
        <v>2000000</v>
      </c>
      <c r="H26" s="26">
        <v>0.000375</v>
      </c>
      <c r="I26" s="37">
        <f t="shared" si="0"/>
        <v>0.00075</v>
      </c>
      <c r="J26" s="7">
        <v>24000</v>
      </c>
      <c r="K26" s="7">
        <f t="shared" si="6"/>
        <v>1800000</v>
      </c>
      <c r="L26" s="25">
        <f>(I25*20000)*100000</f>
        <v>1500000</v>
      </c>
      <c r="M26" s="25">
        <v>0.00025</v>
      </c>
      <c r="N26" s="37">
        <f t="shared" si="1"/>
        <v>0.0005</v>
      </c>
      <c r="O26" s="7">
        <v>24000</v>
      </c>
      <c r="P26" s="7">
        <f t="shared" si="7"/>
        <v>1200000</v>
      </c>
      <c r="Q26" s="25">
        <f>(N25*20000)*100000</f>
        <v>1000000</v>
      </c>
      <c r="R26" s="27">
        <v>0.0001875</v>
      </c>
      <c r="S26" s="27">
        <f t="shared" si="2"/>
        <v>0.000375</v>
      </c>
      <c r="T26" s="7">
        <v>24000</v>
      </c>
      <c r="U26" s="7">
        <f>(T26*S26)*100000</f>
        <v>900000</v>
      </c>
      <c r="V26" s="25">
        <f>(S25*20000)*100000</f>
        <v>750000</v>
      </c>
      <c r="W26" s="26">
        <v>0.000125</v>
      </c>
      <c r="X26" s="37">
        <f t="shared" si="3"/>
        <v>0.00025</v>
      </c>
      <c r="Y26" s="7">
        <v>24000</v>
      </c>
      <c r="Z26" s="7">
        <f t="shared" si="8"/>
        <v>600000</v>
      </c>
      <c r="AA26" s="28">
        <f>(X25*20000)*100000</f>
        <v>500000</v>
      </c>
    </row>
    <row r="27" spans="4:24" ht="12.75">
      <c r="D27" s="90"/>
      <c r="I27" s="90"/>
      <c r="N27" s="90"/>
      <c r="S27" s="90"/>
      <c r="X27" s="90"/>
    </row>
  </sheetData>
  <mergeCells count="13">
    <mergeCell ref="R9:S9"/>
    <mergeCell ref="W9:X9"/>
    <mergeCell ref="C7:L7"/>
    <mergeCell ref="M7:V7"/>
    <mergeCell ref="W7:AA7"/>
    <mergeCell ref="R8:V8"/>
    <mergeCell ref="B7:B9"/>
    <mergeCell ref="C8:G8"/>
    <mergeCell ref="H8:L8"/>
    <mergeCell ref="M8:Q8"/>
    <mergeCell ref="C9:D9"/>
    <mergeCell ref="H9:I9"/>
    <mergeCell ref="M9:N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V26"/>
  <sheetViews>
    <sheetView workbookViewId="0" topLeftCell="N7">
      <selection activeCell="U31" sqref="U31"/>
    </sheetView>
  </sheetViews>
  <sheetFormatPr defaultColWidth="9.140625" defaultRowHeight="12.75"/>
  <cols>
    <col min="2" max="2" width="20.8515625" style="0" customWidth="1"/>
    <col min="3" max="3" width="12.57421875" style="0" customWidth="1"/>
    <col min="4" max="4" width="12.28125" style="0" customWidth="1"/>
    <col min="5" max="5" width="10.28125" style="0" bestFit="1" customWidth="1"/>
    <col min="7" max="7" width="12.00390625" style="0" customWidth="1"/>
    <col min="8" max="8" width="12.57421875" style="0" customWidth="1"/>
    <col min="9" max="9" width="11.57421875" style="0" customWidth="1"/>
    <col min="11" max="12" width="12.421875" style="0" customWidth="1"/>
    <col min="15" max="16" width="12.421875" style="0" customWidth="1"/>
    <col min="19" max="20" width="12.140625" style="0" customWidth="1"/>
    <col min="21" max="21" width="12.8515625" style="0" customWidth="1"/>
  </cols>
  <sheetData>
    <row r="3" spans="3:4" ht="12.75">
      <c r="C3" s="1" t="s">
        <v>0</v>
      </c>
      <c r="D3" s="1"/>
    </row>
    <row r="5" spans="9:10" ht="15.75">
      <c r="I5" s="2" t="s">
        <v>6</v>
      </c>
      <c r="J5" s="3"/>
    </row>
    <row r="6" spans="7:10" ht="15.75">
      <c r="G6" s="4"/>
      <c r="H6" s="4"/>
      <c r="I6" s="5"/>
      <c r="J6" s="6"/>
    </row>
    <row r="7" spans="2:22" ht="14.25" customHeight="1">
      <c r="B7" s="257" t="s">
        <v>7</v>
      </c>
      <c r="C7" s="253" t="s">
        <v>24</v>
      </c>
      <c r="D7" s="253"/>
      <c r="E7" s="253"/>
      <c r="F7" s="253"/>
      <c r="G7" s="253"/>
      <c r="H7" s="253"/>
      <c r="I7" s="253"/>
      <c r="J7" s="253"/>
      <c r="K7" s="254" t="s">
        <v>25</v>
      </c>
      <c r="L7" s="254"/>
      <c r="M7" s="254"/>
      <c r="N7" s="254"/>
      <c r="O7" s="254"/>
      <c r="P7" s="254"/>
      <c r="Q7" s="254"/>
      <c r="R7" s="254"/>
      <c r="S7" s="255" t="s">
        <v>26</v>
      </c>
      <c r="T7" s="255"/>
      <c r="U7" s="255"/>
      <c r="V7" s="256"/>
    </row>
    <row r="8" spans="2:22" ht="18.75" customHeight="1">
      <c r="B8" s="258"/>
      <c r="C8" s="259" t="s">
        <v>1</v>
      </c>
      <c r="D8" s="259"/>
      <c r="E8" s="259"/>
      <c r="F8" s="259"/>
      <c r="G8" s="259" t="s">
        <v>2</v>
      </c>
      <c r="H8" s="259"/>
      <c r="I8" s="259"/>
      <c r="J8" s="259"/>
      <c r="K8" s="260" t="s">
        <v>1</v>
      </c>
      <c r="L8" s="260"/>
      <c r="M8" s="260"/>
      <c r="N8" s="260"/>
      <c r="O8" s="259" t="s">
        <v>2</v>
      </c>
      <c r="P8" s="259"/>
      <c r="Q8" s="259"/>
      <c r="R8" s="259"/>
      <c r="S8" s="10"/>
      <c r="T8" s="10"/>
      <c r="U8" s="10"/>
      <c r="V8" s="11"/>
    </row>
    <row r="9" spans="2:22" ht="20.25" customHeight="1">
      <c r="B9" s="258"/>
      <c r="C9" s="9" t="s">
        <v>3</v>
      </c>
      <c r="D9" s="9" t="s">
        <v>27</v>
      </c>
      <c r="E9" s="8" t="s">
        <v>5</v>
      </c>
      <c r="F9" s="9" t="s">
        <v>4</v>
      </c>
      <c r="G9" s="9" t="s">
        <v>3</v>
      </c>
      <c r="H9" s="9" t="s">
        <v>27</v>
      </c>
      <c r="I9" s="8" t="s">
        <v>5</v>
      </c>
      <c r="J9" s="9" t="s">
        <v>4</v>
      </c>
      <c r="K9" s="9" t="s">
        <v>3</v>
      </c>
      <c r="L9" s="9" t="s">
        <v>27</v>
      </c>
      <c r="M9" s="8" t="s">
        <v>5</v>
      </c>
      <c r="N9" s="9" t="s">
        <v>4</v>
      </c>
      <c r="O9" s="9" t="s">
        <v>3</v>
      </c>
      <c r="P9" s="9" t="s">
        <v>27</v>
      </c>
      <c r="Q9" s="8" t="s">
        <v>5</v>
      </c>
      <c r="R9" s="9" t="s">
        <v>4</v>
      </c>
      <c r="S9" s="9" t="s">
        <v>3</v>
      </c>
      <c r="T9" s="9" t="s">
        <v>27</v>
      </c>
      <c r="U9" s="8" t="s">
        <v>5</v>
      </c>
      <c r="V9" s="9" t="s">
        <v>4</v>
      </c>
    </row>
    <row r="10" spans="2:22" ht="12.75"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</row>
    <row r="11" spans="2:22" ht="15">
      <c r="B11" s="13" t="s">
        <v>20</v>
      </c>
      <c r="C11" s="29">
        <v>0.2</v>
      </c>
      <c r="D11" s="7">
        <v>2</v>
      </c>
      <c r="E11" s="7">
        <f>(D11*C11)*1000</f>
        <v>400</v>
      </c>
      <c r="F11" s="10">
        <v>0</v>
      </c>
      <c r="G11" s="30">
        <v>0.015</v>
      </c>
      <c r="H11" s="7">
        <v>2</v>
      </c>
      <c r="I11" s="7">
        <f>(H11*G11)*1000</f>
        <v>30</v>
      </c>
      <c r="J11" s="10">
        <v>0</v>
      </c>
      <c r="K11" s="29">
        <v>0.1</v>
      </c>
      <c r="L11" s="7">
        <v>2</v>
      </c>
      <c r="M11" s="7">
        <f>(L11*K11)*1000</f>
        <v>200</v>
      </c>
      <c r="N11" s="10">
        <v>0</v>
      </c>
      <c r="O11" s="29">
        <v>0.075</v>
      </c>
      <c r="P11" s="7">
        <v>2</v>
      </c>
      <c r="Q11" s="7">
        <f>(P11*O11)*1000</f>
        <v>150</v>
      </c>
      <c r="R11" s="10">
        <v>0</v>
      </c>
      <c r="S11" s="29">
        <v>0.05</v>
      </c>
      <c r="T11" s="7">
        <v>2</v>
      </c>
      <c r="U11" s="7">
        <f>(T11*S11)*1000</f>
        <v>100</v>
      </c>
      <c r="V11" s="11">
        <v>0</v>
      </c>
    </row>
    <row r="12" spans="2:22" ht="15">
      <c r="B12" s="13" t="s">
        <v>21</v>
      </c>
      <c r="C12" s="29">
        <v>0.04</v>
      </c>
      <c r="D12" s="7">
        <v>15</v>
      </c>
      <c r="E12" s="7">
        <f>(D12*C12)*1000</f>
        <v>600</v>
      </c>
      <c r="F12" s="17">
        <f>(C11*2.5)*1000</f>
        <v>500</v>
      </c>
      <c r="G12" s="30">
        <v>0.03</v>
      </c>
      <c r="H12" s="7">
        <v>15</v>
      </c>
      <c r="I12" s="7">
        <f>(H12*G12)*1000</f>
        <v>449.99999999999994</v>
      </c>
      <c r="J12" s="17">
        <v>400</v>
      </c>
      <c r="K12" s="29">
        <v>0.02</v>
      </c>
      <c r="L12" s="7">
        <v>15</v>
      </c>
      <c r="M12" s="7">
        <f>(L12*K12)*1000</f>
        <v>300</v>
      </c>
      <c r="N12" s="17">
        <v>300</v>
      </c>
      <c r="O12" s="29">
        <v>0.015</v>
      </c>
      <c r="P12" s="7">
        <v>15</v>
      </c>
      <c r="Q12" s="7">
        <f>(P12*O12)*1000</f>
        <v>224.99999999999997</v>
      </c>
      <c r="R12" s="17">
        <v>200</v>
      </c>
      <c r="S12" s="29">
        <v>0.01</v>
      </c>
      <c r="T12" s="7">
        <v>15</v>
      </c>
      <c r="U12" s="7">
        <f>(T12*S12)*1000</f>
        <v>150</v>
      </c>
      <c r="V12" s="18">
        <v>100</v>
      </c>
    </row>
    <row r="13" spans="2:22" ht="15">
      <c r="B13" s="13" t="s">
        <v>22</v>
      </c>
      <c r="C13" s="29">
        <v>0.025</v>
      </c>
      <c r="D13" s="7">
        <v>30</v>
      </c>
      <c r="E13" s="7">
        <f>(D13*C13)*1000</f>
        <v>750</v>
      </c>
      <c r="F13" s="10">
        <f>(C12*25)*1000</f>
        <v>1000</v>
      </c>
      <c r="G13" s="32">
        <v>0.01875</v>
      </c>
      <c r="H13" s="7">
        <v>30</v>
      </c>
      <c r="I13" s="7">
        <f>(H13*G13)*1000</f>
        <v>562.5</v>
      </c>
      <c r="J13" s="10">
        <v>800</v>
      </c>
      <c r="K13" s="29">
        <v>0.0125</v>
      </c>
      <c r="L13" s="7">
        <v>30</v>
      </c>
      <c r="M13" s="7">
        <f>(L13*K13)*1000</f>
        <v>375</v>
      </c>
      <c r="N13" s="10">
        <f>(K12*25)*1000</f>
        <v>500</v>
      </c>
      <c r="O13" s="29">
        <v>0.00935</v>
      </c>
      <c r="P13" s="7">
        <v>30</v>
      </c>
      <c r="Q13" s="7">
        <f>(P13*O13)*1000</f>
        <v>280.5</v>
      </c>
      <c r="R13" s="10">
        <v>400</v>
      </c>
      <c r="S13" s="32">
        <v>0.00625</v>
      </c>
      <c r="T13" s="7">
        <v>30</v>
      </c>
      <c r="U13" s="7">
        <f>(T13*S13)*1000</f>
        <v>187.5</v>
      </c>
      <c r="V13" s="11">
        <v>300</v>
      </c>
    </row>
    <row r="14" spans="2:22" ht="15">
      <c r="B14" s="13" t="s">
        <v>23</v>
      </c>
      <c r="C14" s="29">
        <v>0.025</v>
      </c>
      <c r="D14" s="7">
        <v>80</v>
      </c>
      <c r="E14" s="7">
        <f>(D14*C14)*1000</f>
        <v>2000</v>
      </c>
      <c r="F14" s="10">
        <v>1300</v>
      </c>
      <c r="G14" s="32">
        <v>0.01875</v>
      </c>
      <c r="H14" s="7">
        <v>80</v>
      </c>
      <c r="I14" s="7">
        <f>(H14*G14)*1000</f>
        <v>1500</v>
      </c>
      <c r="J14" s="10">
        <v>1000</v>
      </c>
      <c r="K14" s="29">
        <v>0.0125</v>
      </c>
      <c r="L14" s="7">
        <v>80</v>
      </c>
      <c r="M14" s="7">
        <f>(L14*K14)*1000</f>
        <v>1000</v>
      </c>
      <c r="N14" s="10">
        <v>700</v>
      </c>
      <c r="O14" s="29">
        <v>0.00935</v>
      </c>
      <c r="P14" s="7">
        <v>80</v>
      </c>
      <c r="Q14" s="7">
        <f>(P14*O14)*1000</f>
        <v>748</v>
      </c>
      <c r="R14" s="10">
        <v>500</v>
      </c>
      <c r="S14" s="32">
        <v>0.00625</v>
      </c>
      <c r="T14" s="7">
        <v>80</v>
      </c>
      <c r="U14" s="7">
        <f>(T14*S14)*1000</f>
        <v>500</v>
      </c>
      <c r="V14" s="21">
        <v>400</v>
      </c>
    </row>
    <row r="15" spans="2:22" ht="15">
      <c r="B15" s="19" t="s">
        <v>10</v>
      </c>
      <c r="C15" s="29">
        <v>0.025</v>
      </c>
      <c r="D15" s="7">
        <v>2</v>
      </c>
      <c r="E15" s="7">
        <f aca="true" t="shared" si="0" ref="E15:E26">(D15*C15)*100000</f>
        <v>5000</v>
      </c>
      <c r="F15" s="20">
        <f>((C14*1)*100000)</f>
        <v>2500</v>
      </c>
      <c r="G15" s="29">
        <v>0.0225</v>
      </c>
      <c r="H15" s="7">
        <v>2</v>
      </c>
      <c r="I15" s="7">
        <f aca="true" t="shared" si="1" ref="I15:I26">(H15*G15)*100000</f>
        <v>4500</v>
      </c>
      <c r="J15" s="20">
        <v>1900</v>
      </c>
      <c r="K15" s="29">
        <v>0.0125</v>
      </c>
      <c r="L15" s="7">
        <v>2</v>
      </c>
      <c r="M15" s="7">
        <f aca="true" t="shared" si="2" ref="M15:M26">(L15*K15)*100000</f>
        <v>2500</v>
      </c>
      <c r="N15" s="20">
        <v>1300</v>
      </c>
      <c r="O15" s="29">
        <v>0.00935</v>
      </c>
      <c r="P15" s="7">
        <v>2</v>
      </c>
      <c r="Q15" s="7">
        <f aca="true" t="shared" si="3" ref="Q15:Q26">(P15*O15)*100000</f>
        <v>1870.0000000000002</v>
      </c>
      <c r="R15" s="20">
        <v>1000</v>
      </c>
      <c r="S15" s="32">
        <v>0.00625</v>
      </c>
      <c r="T15" s="7">
        <v>2</v>
      </c>
      <c r="U15" s="7">
        <f aca="true" t="shared" si="4" ref="U15:U26">(T15*S15)*100000</f>
        <v>1250</v>
      </c>
      <c r="V15" s="21">
        <v>700</v>
      </c>
    </row>
    <row r="16" spans="2:22" ht="15">
      <c r="B16" s="19" t="s">
        <v>11</v>
      </c>
      <c r="C16" s="29">
        <v>0.03</v>
      </c>
      <c r="D16" s="7">
        <v>4</v>
      </c>
      <c r="E16" s="7">
        <f t="shared" si="0"/>
        <v>12000</v>
      </c>
      <c r="F16" s="10">
        <f>(C15*3)*100000</f>
        <v>7500.000000000001</v>
      </c>
      <c r="G16" s="32">
        <v>0.0225</v>
      </c>
      <c r="H16" s="7">
        <v>4</v>
      </c>
      <c r="I16" s="7">
        <f t="shared" si="1"/>
        <v>9000</v>
      </c>
      <c r="J16" s="17">
        <v>5700</v>
      </c>
      <c r="K16" s="29">
        <v>0.015</v>
      </c>
      <c r="L16" s="7">
        <v>4</v>
      </c>
      <c r="M16" s="7">
        <f t="shared" si="2"/>
        <v>6000</v>
      </c>
      <c r="N16" s="10">
        <v>3800</v>
      </c>
      <c r="O16" s="29">
        <v>0.01125</v>
      </c>
      <c r="P16" s="7">
        <v>4</v>
      </c>
      <c r="Q16" s="7">
        <f t="shared" si="3"/>
        <v>4500</v>
      </c>
      <c r="R16" s="10">
        <v>2800</v>
      </c>
      <c r="S16" s="32">
        <v>0.0075</v>
      </c>
      <c r="T16" s="7">
        <v>4</v>
      </c>
      <c r="U16" s="7">
        <f t="shared" si="4"/>
        <v>3000</v>
      </c>
      <c r="V16" s="11">
        <v>1900</v>
      </c>
    </row>
    <row r="17" spans="2:22" ht="15">
      <c r="B17" s="19" t="s">
        <v>12</v>
      </c>
      <c r="C17" s="29">
        <v>0.03</v>
      </c>
      <c r="D17" s="7">
        <v>8</v>
      </c>
      <c r="E17" s="7">
        <f t="shared" si="0"/>
        <v>24000</v>
      </c>
      <c r="F17" s="10">
        <f>(C16*5)*100000</f>
        <v>15000</v>
      </c>
      <c r="G17" s="32">
        <v>0.0225</v>
      </c>
      <c r="H17" s="7">
        <v>8</v>
      </c>
      <c r="I17" s="7">
        <f t="shared" si="1"/>
        <v>18000</v>
      </c>
      <c r="J17" s="10">
        <v>11300</v>
      </c>
      <c r="K17" s="29">
        <v>0.015</v>
      </c>
      <c r="L17" s="7">
        <v>8</v>
      </c>
      <c r="M17" s="7">
        <f t="shared" si="2"/>
        <v>12000</v>
      </c>
      <c r="N17" s="10">
        <f>(K16*5)*100000</f>
        <v>7500</v>
      </c>
      <c r="O17" s="29">
        <v>0.01125</v>
      </c>
      <c r="P17" s="7">
        <v>8</v>
      </c>
      <c r="Q17" s="7">
        <f t="shared" si="3"/>
        <v>9000</v>
      </c>
      <c r="R17" s="10">
        <v>5700</v>
      </c>
      <c r="S17" s="32">
        <v>0.0075</v>
      </c>
      <c r="T17" s="7">
        <v>8</v>
      </c>
      <c r="U17" s="7">
        <f t="shared" si="4"/>
        <v>6000</v>
      </c>
      <c r="V17" s="11">
        <v>3800</v>
      </c>
    </row>
    <row r="18" spans="2:22" ht="15">
      <c r="B18" s="19" t="s">
        <v>13</v>
      </c>
      <c r="C18" s="29">
        <v>0.015</v>
      </c>
      <c r="D18" s="7">
        <v>15</v>
      </c>
      <c r="E18" s="7">
        <f t="shared" si="0"/>
        <v>22499.999999999996</v>
      </c>
      <c r="F18" s="10">
        <f>(C17*10)*100000</f>
        <v>30000</v>
      </c>
      <c r="G18" s="32">
        <v>0.01125</v>
      </c>
      <c r="H18" s="7">
        <v>15</v>
      </c>
      <c r="I18" s="7">
        <f t="shared" si="1"/>
        <v>16875</v>
      </c>
      <c r="J18" s="10">
        <f>(G17*10)*100000</f>
        <v>22499.999999999996</v>
      </c>
      <c r="K18" s="29">
        <v>0.0075</v>
      </c>
      <c r="L18" s="7">
        <v>15</v>
      </c>
      <c r="M18" s="7">
        <f t="shared" si="2"/>
        <v>11249.999999999998</v>
      </c>
      <c r="N18" s="10">
        <f>(K17*10)*100000</f>
        <v>15000</v>
      </c>
      <c r="O18" s="29">
        <v>0.0056</v>
      </c>
      <c r="P18" s="7">
        <v>15</v>
      </c>
      <c r="Q18" s="7">
        <f t="shared" si="3"/>
        <v>8400</v>
      </c>
      <c r="R18" s="10">
        <v>11300</v>
      </c>
      <c r="S18" s="32">
        <v>0.00375</v>
      </c>
      <c r="T18" s="7">
        <v>15</v>
      </c>
      <c r="U18" s="7">
        <f t="shared" si="4"/>
        <v>5624.999999999999</v>
      </c>
      <c r="V18" s="11">
        <f>(S17*10)*100000</f>
        <v>7500</v>
      </c>
    </row>
    <row r="19" spans="2:22" ht="15">
      <c r="B19" s="19" t="s">
        <v>14</v>
      </c>
      <c r="C19" s="30">
        <v>0.01</v>
      </c>
      <c r="D19" s="7">
        <v>30</v>
      </c>
      <c r="E19" s="7">
        <f t="shared" si="0"/>
        <v>30000</v>
      </c>
      <c r="F19" s="10">
        <f>(C18*25)*100000</f>
        <v>37500</v>
      </c>
      <c r="G19" s="32">
        <v>0.0075</v>
      </c>
      <c r="H19" s="7">
        <v>30</v>
      </c>
      <c r="I19" s="7">
        <f t="shared" si="1"/>
        <v>22499.999999999996</v>
      </c>
      <c r="J19" s="10">
        <v>28200</v>
      </c>
      <c r="K19" s="35">
        <v>0.005</v>
      </c>
      <c r="L19" s="7">
        <v>30</v>
      </c>
      <c r="M19" s="7">
        <f t="shared" si="2"/>
        <v>15000</v>
      </c>
      <c r="N19" s="10">
        <v>18800</v>
      </c>
      <c r="O19" s="29">
        <v>0.00375</v>
      </c>
      <c r="P19" s="7">
        <v>30</v>
      </c>
      <c r="Q19" s="7">
        <f t="shared" si="3"/>
        <v>11249.999999999998</v>
      </c>
      <c r="R19" s="10">
        <f>(O18*25)*100000</f>
        <v>13999.999999999998</v>
      </c>
      <c r="S19" s="32">
        <v>0.0025</v>
      </c>
      <c r="T19" s="7">
        <v>30</v>
      </c>
      <c r="U19" s="7">
        <f t="shared" si="4"/>
        <v>7500</v>
      </c>
      <c r="V19" s="11">
        <v>9400</v>
      </c>
    </row>
    <row r="20" spans="2:22" ht="15">
      <c r="B20" s="19" t="s">
        <v>15</v>
      </c>
      <c r="C20" s="29">
        <v>0.0075</v>
      </c>
      <c r="D20" s="7">
        <v>80</v>
      </c>
      <c r="E20" s="7">
        <f t="shared" si="0"/>
        <v>60000</v>
      </c>
      <c r="F20" s="10">
        <f>(C19*50)*100000</f>
        <v>50000</v>
      </c>
      <c r="G20" s="32">
        <v>0.00625</v>
      </c>
      <c r="H20" s="7">
        <v>80</v>
      </c>
      <c r="I20" s="7">
        <f t="shared" si="1"/>
        <v>50000</v>
      </c>
      <c r="J20" s="10">
        <f>(G19*50)*100000</f>
        <v>37500</v>
      </c>
      <c r="K20" s="29">
        <v>0.00375</v>
      </c>
      <c r="L20" s="7">
        <v>80</v>
      </c>
      <c r="M20" s="7">
        <f t="shared" si="2"/>
        <v>30000</v>
      </c>
      <c r="N20" s="10">
        <f>(K19*50)*100000</f>
        <v>25000</v>
      </c>
      <c r="O20" s="32">
        <v>0.0028</v>
      </c>
      <c r="P20" s="7">
        <v>80</v>
      </c>
      <c r="Q20" s="7">
        <f t="shared" si="3"/>
        <v>22400</v>
      </c>
      <c r="R20" s="10">
        <v>18800</v>
      </c>
      <c r="S20" s="33">
        <v>0.001875</v>
      </c>
      <c r="T20" s="7">
        <v>80</v>
      </c>
      <c r="U20" s="7">
        <f t="shared" si="4"/>
        <v>15000</v>
      </c>
      <c r="V20" s="11">
        <f>(S19*50)*100000</f>
        <v>12500</v>
      </c>
    </row>
    <row r="21" spans="2:22" ht="15">
      <c r="B21" s="19" t="s">
        <v>16</v>
      </c>
      <c r="C21" s="29">
        <v>0.003</v>
      </c>
      <c r="D21" s="7">
        <v>300</v>
      </c>
      <c r="E21" s="7">
        <f t="shared" si="0"/>
        <v>90000</v>
      </c>
      <c r="F21" s="10">
        <f>(C20*100)*100000</f>
        <v>75000</v>
      </c>
      <c r="G21" s="33">
        <v>0.00225</v>
      </c>
      <c r="H21" s="7">
        <v>300</v>
      </c>
      <c r="I21" s="7">
        <f t="shared" si="1"/>
        <v>67500</v>
      </c>
      <c r="J21" s="10">
        <f>(G20*100)*100000</f>
        <v>62500</v>
      </c>
      <c r="K21" s="32">
        <v>0.0015</v>
      </c>
      <c r="L21" s="7">
        <v>300</v>
      </c>
      <c r="M21" s="7">
        <f t="shared" si="2"/>
        <v>45000</v>
      </c>
      <c r="N21" s="10">
        <f>(K20*100)*100000</f>
        <v>37500</v>
      </c>
      <c r="O21" s="32">
        <v>0.0011</v>
      </c>
      <c r="P21" s="7">
        <v>300</v>
      </c>
      <c r="Q21" s="7">
        <f t="shared" si="3"/>
        <v>33000</v>
      </c>
      <c r="R21" s="10">
        <f>(O20*100)*100000</f>
        <v>27999.999999999996</v>
      </c>
      <c r="S21" s="33">
        <v>0.00075</v>
      </c>
      <c r="T21" s="7">
        <v>300</v>
      </c>
      <c r="U21" s="7">
        <f t="shared" si="4"/>
        <v>22500</v>
      </c>
      <c r="V21" s="11">
        <v>18800</v>
      </c>
    </row>
    <row r="22" spans="2:22" ht="15">
      <c r="B22" s="19" t="s">
        <v>17</v>
      </c>
      <c r="C22" s="29">
        <v>0.0025</v>
      </c>
      <c r="D22" s="7">
        <v>800</v>
      </c>
      <c r="E22" s="7">
        <f t="shared" si="0"/>
        <v>200000</v>
      </c>
      <c r="F22" s="10">
        <f>(C21*500)*100000</f>
        <v>150000</v>
      </c>
      <c r="G22" s="33">
        <v>0.001875</v>
      </c>
      <c r="H22" s="7">
        <v>800</v>
      </c>
      <c r="I22" s="7">
        <f t="shared" si="1"/>
        <v>150000</v>
      </c>
      <c r="J22" s="10">
        <f>(G21*500)*100000</f>
        <v>112500</v>
      </c>
      <c r="K22" s="29">
        <v>0.00125</v>
      </c>
      <c r="L22" s="7">
        <v>800</v>
      </c>
      <c r="M22" s="7">
        <f t="shared" si="2"/>
        <v>100000</v>
      </c>
      <c r="N22" s="10">
        <f>(K21*500)*100000</f>
        <v>75000</v>
      </c>
      <c r="O22" s="33">
        <v>0.000935</v>
      </c>
      <c r="P22" s="7">
        <v>800</v>
      </c>
      <c r="Q22" s="7">
        <f t="shared" si="3"/>
        <v>74800</v>
      </c>
      <c r="R22" s="10">
        <f>(O21*500)*100000</f>
        <v>55000.00000000001</v>
      </c>
      <c r="S22" s="33">
        <v>0.000625</v>
      </c>
      <c r="T22" s="7">
        <v>800</v>
      </c>
      <c r="U22" s="7">
        <f t="shared" si="4"/>
        <v>50000</v>
      </c>
      <c r="V22" s="11">
        <f>(S21*500)*100000</f>
        <v>37500</v>
      </c>
    </row>
    <row r="23" spans="2:22" ht="15">
      <c r="B23" s="19" t="s">
        <v>18</v>
      </c>
      <c r="C23" s="29">
        <v>0.0007</v>
      </c>
      <c r="D23" s="7">
        <v>3000</v>
      </c>
      <c r="E23" s="7">
        <f t="shared" si="0"/>
        <v>210000</v>
      </c>
      <c r="F23" s="10">
        <f>(C22*1000)*100000</f>
        <v>250000</v>
      </c>
      <c r="G23" s="33">
        <v>0.000525</v>
      </c>
      <c r="H23" s="7">
        <v>3000</v>
      </c>
      <c r="I23" s="7">
        <f t="shared" si="1"/>
        <v>157500</v>
      </c>
      <c r="J23" s="10">
        <f>(G22*1000)*100000</f>
        <v>187500</v>
      </c>
      <c r="K23" s="29">
        <v>0.00035</v>
      </c>
      <c r="L23" s="7">
        <v>3000</v>
      </c>
      <c r="M23" s="7">
        <f t="shared" si="2"/>
        <v>105000</v>
      </c>
      <c r="N23" s="10">
        <f>(K22*1000)*100000</f>
        <v>125000</v>
      </c>
      <c r="O23" s="36">
        <v>0.0002625</v>
      </c>
      <c r="P23" s="7">
        <v>3000</v>
      </c>
      <c r="Q23" s="7">
        <f t="shared" si="3"/>
        <v>78750</v>
      </c>
      <c r="R23" s="10">
        <f>(O22*1000)*100000</f>
        <v>93500</v>
      </c>
      <c r="S23" s="33">
        <v>0.000175</v>
      </c>
      <c r="T23" s="7">
        <v>3000</v>
      </c>
      <c r="U23" s="7">
        <f t="shared" si="4"/>
        <v>52500</v>
      </c>
      <c r="V23" s="11">
        <f>(S22*1000)*100000</f>
        <v>62500</v>
      </c>
    </row>
    <row r="24" spans="2:22" ht="15">
      <c r="B24" s="19" t="s">
        <v>8</v>
      </c>
      <c r="C24" s="29">
        <v>0.0005</v>
      </c>
      <c r="D24" s="7">
        <v>8000</v>
      </c>
      <c r="E24" s="7">
        <f t="shared" si="0"/>
        <v>400000</v>
      </c>
      <c r="F24" s="10">
        <f>(C23*5000)*100000</f>
        <v>350000</v>
      </c>
      <c r="G24" s="33">
        <v>0.000375</v>
      </c>
      <c r="H24" s="7">
        <v>8000</v>
      </c>
      <c r="I24" s="7">
        <f t="shared" si="1"/>
        <v>300000</v>
      </c>
      <c r="J24" s="10">
        <f>(G23*5000)*100000</f>
        <v>262500</v>
      </c>
      <c r="K24" s="29">
        <v>0.00025</v>
      </c>
      <c r="L24" s="7">
        <v>8000</v>
      </c>
      <c r="M24" s="7">
        <f t="shared" si="2"/>
        <v>200000</v>
      </c>
      <c r="N24" s="10">
        <f>(K23*5000)*100000</f>
        <v>175000</v>
      </c>
      <c r="O24" s="36">
        <v>0.0001875</v>
      </c>
      <c r="P24" s="7">
        <v>8000</v>
      </c>
      <c r="Q24" s="7">
        <f t="shared" si="3"/>
        <v>150000</v>
      </c>
      <c r="R24" s="10">
        <v>131300</v>
      </c>
      <c r="S24" s="33">
        <v>0.000125</v>
      </c>
      <c r="T24" s="7">
        <v>8000</v>
      </c>
      <c r="U24" s="7">
        <f t="shared" si="4"/>
        <v>100000</v>
      </c>
      <c r="V24" s="11">
        <f>(S23*5000)*100000</f>
        <v>87500</v>
      </c>
    </row>
    <row r="25" spans="2:22" ht="15">
      <c r="B25" s="19" t="s">
        <v>9</v>
      </c>
      <c r="C25" s="29">
        <v>0.0005</v>
      </c>
      <c r="D25" s="7">
        <v>15000</v>
      </c>
      <c r="E25" s="7">
        <f t="shared" si="0"/>
        <v>750000</v>
      </c>
      <c r="F25" s="10">
        <f>(C24*10000)*100000</f>
        <v>500000</v>
      </c>
      <c r="G25" s="33">
        <v>0.000375</v>
      </c>
      <c r="H25" s="7">
        <v>15000</v>
      </c>
      <c r="I25" s="7">
        <f t="shared" si="1"/>
        <v>562500</v>
      </c>
      <c r="J25" s="10">
        <f>(G24*10000)*100000</f>
        <v>375000</v>
      </c>
      <c r="K25" s="29">
        <v>0.00025</v>
      </c>
      <c r="L25" s="7">
        <v>15000</v>
      </c>
      <c r="M25" s="7">
        <f t="shared" si="2"/>
        <v>375000</v>
      </c>
      <c r="N25" s="10">
        <f>(K24*10000)*100000</f>
        <v>250000</v>
      </c>
      <c r="O25" s="36">
        <v>0.0001875</v>
      </c>
      <c r="P25" s="7">
        <v>15000</v>
      </c>
      <c r="Q25" s="7">
        <f t="shared" si="3"/>
        <v>281250</v>
      </c>
      <c r="R25" s="10">
        <f>(O24*10000)*100000</f>
        <v>187500</v>
      </c>
      <c r="S25" s="33">
        <v>0.000125</v>
      </c>
      <c r="T25" s="7">
        <v>15000</v>
      </c>
      <c r="U25" s="7">
        <f t="shared" si="4"/>
        <v>187500</v>
      </c>
      <c r="V25" s="11">
        <f>(S24*10000)*100000</f>
        <v>125000</v>
      </c>
    </row>
    <row r="26" spans="2:22" ht="15">
      <c r="B26" s="24" t="s">
        <v>19</v>
      </c>
      <c r="C26" s="31">
        <v>0.0005</v>
      </c>
      <c r="D26" s="7">
        <v>24000</v>
      </c>
      <c r="E26" s="7">
        <f t="shared" si="0"/>
        <v>1200000</v>
      </c>
      <c r="F26" s="25">
        <f>(C25*20000)*100000</f>
        <v>1000000</v>
      </c>
      <c r="G26" s="34">
        <v>0.000375</v>
      </c>
      <c r="H26" s="7">
        <v>24000</v>
      </c>
      <c r="I26" s="7">
        <f t="shared" si="1"/>
        <v>900000</v>
      </c>
      <c r="J26" s="25">
        <f>(G25*20000)*100000</f>
        <v>750000</v>
      </c>
      <c r="K26" s="31">
        <v>0.00025</v>
      </c>
      <c r="L26" s="7">
        <v>24000</v>
      </c>
      <c r="M26" s="7">
        <f t="shared" si="2"/>
        <v>600000</v>
      </c>
      <c r="N26" s="25">
        <f>(K25*20000)*100000</f>
        <v>500000</v>
      </c>
      <c r="O26" s="37">
        <v>0.0001875</v>
      </c>
      <c r="P26" s="7">
        <v>24000</v>
      </c>
      <c r="Q26" s="7">
        <f t="shared" si="3"/>
        <v>450000</v>
      </c>
      <c r="R26" s="25">
        <f>(O25*20000)*100000</f>
        <v>375000</v>
      </c>
      <c r="S26" s="34">
        <v>0.000125</v>
      </c>
      <c r="T26" s="7">
        <v>24000</v>
      </c>
      <c r="U26" s="7">
        <f t="shared" si="4"/>
        <v>300000</v>
      </c>
      <c r="V26" s="28">
        <f>(S25*20000)*100000</f>
        <v>250000</v>
      </c>
    </row>
  </sheetData>
  <mergeCells count="8">
    <mergeCell ref="S7:V7"/>
    <mergeCell ref="B7:B9"/>
    <mergeCell ref="C8:F8"/>
    <mergeCell ref="G8:J8"/>
    <mergeCell ref="K8:N8"/>
    <mergeCell ref="O8:R8"/>
    <mergeCell ref="C7:J7"/>
    <mergeCell ref="K7:R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appcb</cp:lastModifiedBy>
  <dcterms:created xsi:type="dcterms:W3CDTF">1996-10-14T23:33:28Z</dcterms:created>
  <dcterms:modified xsi:type="dcterms:W3CDTF">2015-06-08T10:40:35Z</dcterms:modified>
  <cp:category/>
  <cp:version/>
  <cp:contentType/>
  <cp:contentStatus/>
</cp:coreProperties>
</file>